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2\"/>
    </mc:Choice>
  </mc:AlternateContent>
  <xr:revisionPtr revIDLastSave="0" documentId="13_ncr:1_{7136787D-E693-4876-8367-30B7171E450E}" xr6:coauthVersionLast="47" xr6:coauthVersionMax="47" xr10:uidLastSave="{00000000-0000-0000-0000-000000000000}"/>
  <bookViews>
    <workbookView xWindow="2235" yWindow="390" windowWidth="21570" windowHeight="14370" xr2:uid="{00000000-000D-0000-FFFF-FFFF00000000}"/>
  </bookViews>
  <sheets>
    <sheet name="Сводка затрат 2025-2026" sheetId="5" r:id="rId1"/>
    <sheet name="ССР 2025" sheetId="4" r:id="rId2"/>
    <sheet name="СЗ 2025" sheetId="3" r:id="rId3"/>
    <sheet name="ССР 2026" sheetId="1" r:id="rId4"/>
    <sheet name="СЗ 2026" sheetId="2" r:id="rId5"/>
  </sheets>
  <definedNames>
    <definedName name="_xlnm.Print_Titles" localSheetId="1">'ССР 2025'!$23:$23</definedName>
    <definedName name="_xlnm.Print_Titles" localSheetId="3">'ССР 2026'!$23:$23</definedName>
    <definedName name="Здания_КРУЭ__ЗРУ__укомплектованных_оборудованием" localSheetId="2">#REF!</definedName>
    <definedName name="Здания_КРУЭ__ЗРУ__укомплектованных_оборудованием" localSheetId="1">#REF!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5" l="1"/>
  <c r="J16" i="5"/>
  <c r="I23" i="5"/>
  <c r="H16" i="5"/>
  <c r="J13" i="5"/>
  <c r="I15" i="5"/>
  <c r="H22" i="5"/>
  <c r="K6" i="5"/>
  <c r="J6" i="5"/>
  <c r="I6" i="5"/>
  <c r="H6" i="5"/>
  <c r="K26" i="5"/>
  <c r="J26" i="5"/>
  <c r="I26" i="5"/>
  <c r="H26" i="5"/>
  <c r="K25" i="5"/>
  <c r="J25" i="5"/>
  <c r="I25" i="5"/>
  <c r="H25" i="5"/>
  <c r="K24" i="5"/>
  <c r="J24" i="5"/>
  <c r="I24" i="5"/>
  <c r="H24" i="5"/>
  <c r="K23" i="5"/>
  <c r="J23" i="5"/>
  <c r="K19" i="5"/>
  <c r="J19" i="5"/>
  <c r="I19" i="5"/>
  <c r="H19" i="5"/>
  <c r="K18" i="5"/>
  <c r="J18" i="5"/>
  <c r="I18" i="5"/>
  <c r="H18" i="5"/>
  <c r="K17" i="5"/>
  <c r="J17" i="5"/>
  <c r="I17" i="5"/>
  <c r="H17" i="5"/>
  <c r="L12" i="5"/>
  <c r="L19" i="5" s="1"/>
  <c r="L11" i="5"/>
  <c r="L18" i="5" s="1"/>
  <c r="L10" i="5"/>
  <c r="L17" i="5" s="1"/>
  <c r="L9" i="5"/>
  <c r="L16" i="5" s="1"/>
  <c r="L26" i="5" l="1"/>
  <c r="L24" i="5"/>
  <c r="L25" i="5"/>
  <c r="K13" i="5"/>
  <c r="I16" i="5"/>
  <c r="I20" i="5" s="1"/>
  <c r="I28" i="5" s="1"/>
  <c r="H23" i="5"/>
  <c r="L23" i="5" s="1"/>
  <c r="K22" i="5"/>
  <c r="K27" i="5" s="1"/>
  <c r="K29" i="5" s="1"/>
  <c r="J15" i="5"/>
  <c r="J20" i="5" s="1"/>
  <c r="J28" i="5" s="1"/>
  <c r="L6" i="5"/>
  <c r="H27" i="5"/>
  <c r="H29" i="5" s="1"/>
  <c r="H13" i="5"/>
  <c r="K15" i="5"/>
  <c r="K20" i="5" s="1"/>
  <c r="K28" i="5" s="1"/>
  <c r="I22" i="5"/>
  <c r="I27" i="5" s="1"/>
  <c r="I29" i="5" s="1"/>
  <c r="L5" i="5"/>
  <c r="I13" i="5"/>
  <c r="H15" i="5"/>
  <c r="H20" i="5" s="1"/>
  <c r="H28" i="5" s="1"/>
  <c r="J22" i="5"/>
  <c r="J27" i="5" s="1"/>
  <c r="J29" i="5" s="1"/>
  <c r="L8" i="5"/>
  <c r="L15" i="5" l="1"/>
  <c r="L20" i="5" s="1"/>
  <c r="L28" i="5" s="1"/>
  <c r="L13" i="5"/>
  <c r="L29" i="5"/>
  <c r="L22" i="5"/>
  <c r="L27" i="5" s="1"/>
  <c r="C6" i="3"/>
  <c r="D26" i="5" l="1"/>
  <c r="C6" i="5"/>
  <c r="C6" i="2"/>
</calcChain>
</file>

<file path=xl/sharedStrings.xml><?xml version="1.0" encoding="utf-8"?>
<sst xmlns="http://schemas.openxmlformats.org/spreadsheetml/2006/main" count="316" uniqueCount="128">
  <si>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</si>
  <si>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</si>
  <si>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</si>
  <si>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</si>
  <si>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</si>
  <si>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</si>
  <si>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24 003,50433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</si>
  <si>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</si>
  <si>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</si>
  <si>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ССРСС-О_2.1.9-2</t>
  </si>
  <si>
    <t>О_2.1.9-2 Строительство электрических сетей в п.Прибрежный Братского района по  ул. Мира, пер.Школьный, ул. Молодёжная, пер.Лесной, ул.Приморская, ул.Сибирская; ул. Лесная, ул.Калинина, ул.Октябрьская, ул.Комсомольская, ул.Первомайская, ул. Сосновая, ул.Зелёная (ВЛ - 0,01км, ВЛЗ - 1,05км, ВЛИ - 6,95км, ТП - 4шт. (1*1МВА, 1*0,25МВА, 2*0,4МВА): 2,05МВА/8,01км)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</si>
  <si>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</si>
  <si>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</si>
  <si>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</si>
  <si>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</si>
  <si>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</si>
  <si>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</si>
  <si>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</si>
  <si>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</si>
  <si>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</si>
  <si>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</si>
  <si>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</si>
  <si>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</si>
  <si>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</si>
  <si>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2.1.9-2</t>
  </si>
  <si>
    <t>21820083,61 * 0,7832589372</t>
  </si>
  <si>
    <t>3609345 * 0,7832589372</t>
  </si>
  <si>
    <t>тендерный коэффициент</t>
  </si>
  <si>
    <t>Всего с учетом "тендерный коэффициент"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</si>
  <si>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</si>
  <si>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</si>
  <si>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</si>
  <si>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</si>
  <si>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</si>
  <si>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</si>
  <si>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9</t>
  </si>
  <si>
    <t>Пуско-наладочныеработы</t>
  </si>
  <si>
    <t>(ПН+П1+П2+П3+П4+П5+П6+П7) * 0,7832589372</t>
  </si>
  <si>
    <t>10</t>
  </si>
  <si>
    <t>Доставка персонала ЭТЛ</t>
  </si>
  <si>
    <t>(ДП) * 0,7832589372</t>
  </si>
  <si>
    <t>11</t>
  </si>
  <si>
    <t>Командировочные расходы</t>
  </si>
  <si>
    <t>(КР) * 0,7832589372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</si>
  <si>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</si>
  <si>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</si>
  <si>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</si>
  <si>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8</t>
  </si>
  <si>
    <t>Проектные работы</t>
  </si>
  <si>
    <t>(Р+Р1+Р2+Р3+Р4+Р5+Р6) * 0,7832589372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</si>
  <si>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</si>
  <si>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</si>
  <si>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</si>
  <si>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</si>
  <si>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</si>
  <si>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</si>
  <si>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</si>
  <si>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</si>
  <si>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</si>
  <si>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</si>
  <si>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</si>
  <si>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</si>
  <si>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</si>
  <si>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Составлен(а) в базисном (текущем) уровне цен  4 кв. 2024 г.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</si>
  <si>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</si>
  <si>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</si>
  <si>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</si>
  <si>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</si>
  <si>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</si>
  <si>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</si>
  <si>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</si>
  <si>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</si>
  <si>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</si>
  <si>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</si>
  <si>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</si>
  <si>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</si>
  <si>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</si>
  <si>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</si>
  <si>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Сводный сметный расчет в сумме   21 755,8771 тыс. руб.</t>
  </si>
  <si>
    <t>Составлен(а) в базисном (текущем) уровне цен  4 кв. 2024 г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</si>
  <si>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</si>
  <si>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</si>
  <si>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</si>
  <si>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</si>
  <si>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</si>
  <si>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</si>
  <si>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</si>
  <si>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</si>
  <si>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</si>
  <si>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</si>
  <si>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</si>
  <si>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</si>
  <si>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</si>
  <si>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</si>
  <si>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</si>
  <si>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</si>
  <si>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</si>
  <si>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</si>
  <si>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</si>
  <si>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</si>
  <si>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</si>
  <si>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</si>
  <si>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</si>
  <si>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</si>
  <si>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</si>
  <si>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</si>
  <si>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</si>
  <si>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</si>
  <si>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2025г с НДС (тыс. руб.)</t>
  </si>
  <si>
    <t>Сводка затрат в сумме в прогнозном уровне цен 2026г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</si>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</sst>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#,##0.00000"/>
    <numFmt numFmtId="165" formatCode="#,##0.000"/>
    <numFmt numFmtId="166" formatCode="0.0000000"/>
    <numFmt numFmtId="167" formatCode="#,##0.0000"/>
    <numFmt numFmtId="168" formatCode="0.00000"/>
    <numFmt numFmtId="169" formatCode="0.000"/>
    <numFmt numFmtId="170" formatCode="###\ ###\ ###\ ##0.00"/>
    <numFmt numFmtId="171" formatCode="_-* #,##0.000_-;\-* #,##0.000_-;_-* &quot;-&quot;??_-;_-@_-"/>
    <numFmt numFmtId="172" formatCode="0.0"/>
    <numFmt numFmtId="173" formatCode="#,##0.0"/>
    <numFmt numFmtId="174" formatCode="#,##0.0000000"/>
    <numFmt numFmtId="175" formatCode="0.0000"/>
    <numFmt numFmtId="176" formatCode="_-* #,##0.000\ _₽_-;\-* #,##0.000\ _₽_-;_-* &quot;-&quot;???\ _₽_-;_-@_-"/>
  </numFmts>
  <fonts count="2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9"/>
      <name val="Arial"/>
      <family val="1"/>
    </font>
    <font>
      <sz val="11"/>
      <color rgb="FFFF0000"/>
      <name val="Arial"/>
      <family val="1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2" fillId="0" borderId="0"/>
    <xf numFmtId="0" fontId="12" fillId="0" borderId="0"/>
    <xf numFmtId="43" fontId="1" fillId="0" borderId="0" applyFont="0" applyFill="0" applyBorder="0" applyAlignment="0" applyProtection="0"/>
    <xf numFmtId="0" fontId="11" fillId="0" borderId="0"/>
    <xf numFmtId="0" fontId="22" fillId="0" borderId="0"/>
    <xf numFmtId="0" fontId="22" fillId="0" borderId="0"/>
  </cellStyleXfs>
  <cellXfs count="185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9" fontId="5" fillId="0" borderId="0" xfId="0" applyNumberFormat="1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49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165" fontId="2" fillId="0" borderId="4" xfId="0" applyNumberFormat="1" applyFont="1" applyBorder="1" applyAlignment="1">
      <alignment horizontal="right" vertical="top" wrapText="1"/>
    </xf>
    <xf numFmtId="166" fontId="2" fillId="0" borderId="4" xfId="0" applyNumberFormat="1" applyFont="1" applyBorder="1" applyAlignment="1">
      <alignment horizontal="right" vertical="top" wrapText="1"/>
    </xf>
    <xf numFmtId="167" fontId="2" fillId="0" borderId="4" xfId="0" applyNumberFormat="1" applyFont="1" applyBorder="1" applyAlignment="1">
      <alignment horizontal="right" vertical="top" wrapText="1"/>
    </xf>
    <xf numFmtId="49" fontId="9" fillId="0" borderId="4" xfId="0" applyNumberFormat="1" applyFont="1" applyBorder="1"/>
    <xf numFmtId="167" fontId="9" fillId="0" borderId="4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horizontal="right" vertical="top" wrapText="1"/>
    </xf>
    <xf numFmtId="164" fontId="9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horizontal="right" vertical="top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168" fontId="2" fillId="0" borderId="4" xfId="0" applyNumberFormat="1" applyFont="1" applyBorder="1" applyAlignment="1">
      <alignment horizontal="right" vertical="top" wrapText="1"/>
    </xf>
    <xf numFmtId="168" fontId="9" fillId="0" borderId="4" xfId="0" applyNumberFormat="1" applyFont="1" applyBorder="1" applyAlignment="1">
      <alignment horizontal="right" vertical="top"/>
    </xf>
    <xf numFmtId="169" fontId="2" fillId="0" borderId="4" xfId="0" applyNumberFormat="1" applyFont="1" applyBorder="1" applyAlignment="1">
      <alignment horizontal="right" vertical="top" wrapText="1"/>
    </xf>
    <xf numFmtId="169" fontId="9" fillId="0" borderId="4" xfId="0" applyNumberFormat="1" applyFont="1" applyBorder="1" applyAlignment="1">
      <alignment horizontal="right" vertical="top"/>
    </xf>
    <xf numFmtId="0" fontId="10" fillId="0" borderId="0" xfId="0" applyFont="1" applyAlignment="1">
      <alignment horizontal="left" vertical="top"/>
    </xf>
    <xf numFmtId="0" fontId="13" fillId="0" borderId="0" xfId="1" applyFont="1" applyAlignment="1">
      <alignment horizontal="right" vertical="top"/>
    </xf>
    <xf numFmtId="0" fontId="12" fillId="0" borderId="0" xfId="2"/>
    <xf numFmtId="0" fontId="14" fillId="0" borderId="0" xfId="1" applyFont="1" applyAlignment="1">
      <alignment horizontal="left" vertical="center"/>
    </xf>
    <xf numFmtId="0" fontId="14" fillId="0" borderId="12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170" fontId="17" fillId="0" borderId="0" xfId="1" applyNumberFormat="1" applyFont="1" applyAlignment="1">
      <alignment horizontal="left" vertical="center"/>
    </xf>
    <xf numFmtId="0" fontId="18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2" fillId="0" borderId="13" xfId="1" applyBorder="1" applyAlignment="1">
      <alignment horizontal="center" vertical="center" wrapText="1"/>
    </xf>
    <xf numFmtId="0" fontId="12" fillId="0" borderId="14" xfId="1" applyBorder="1" applyAlignment="1">
      <alignment horizontal="center" vertical="center" wrapText="1"/>
    </xf>
    <xf numFmtId="0" fontId="12" fillId="0" borderId="15" xfId="1" applyBorder="1" applyAlignment="1">
      <alignment horizontal="center" vertical="center" wrapText="1"/>
    </xf>
    <xf numFmtId="0" fontId="12" fillId="0" borderId="16" xfId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0" fillId="0" borderId="14" xfId="1" applyFont="1" applyBorder="1" applyAlignment="1">
      <alignment horizontal="left" vertical="center" wrapText="1"/>
    </xf>
    <xf numFmtId="171" fontId="20" fillId="0" borderId="16" xfId="3" applyNumberFormat="1" applyFont="1" applyFill="1" applyBorder="1" applyAlignment="1">
      <alignment vertical="center" wrapText="1"/>
    </xf>
    <xf numFmtId="43" fontId="20" fillId="0" borderId="16" xfId="3" applyFont="1" applyFill="1" applyBorder="1" applyAlignment="1">
      <alignment horizontal="center" vertical="center" wrapText="1"/>
    </xf>
    <xf numFmtId="43" fontId="20" fillId="0" borderId="16" xfId="3" applyFont="1" applyFill="1" applyBorder="1" applyAlignment="1">
      <alignment vertical="center" wrapText="1"/>
    </xf>
    <xf numFmtId="43" fontId="20" fillId="0" borderId="17" xfId="3" applyFont="1" applyFill="1" applyBorder="1" applyAlignment="1">
      <alignment vertical="center" wrapText="1"/>
    </xf>
    <xf numFmtId="0" fontId="21" fillId="0" borderId="0" xfId="2" applyFont="1"/>
    <xf numFmtId="0" fontId="11" fillId="0" borderId="0" xfId="4"/>
    <xf numFmtId="0" fontId="3" fillId="0" borderId="0" xfId="4" applyFont="1" applyAlignment="1">
      <alignment horizontal="right"/>
    </xf>
    <xf numFmtId="49" fontId="3" fillId="0" borderId="0" xfId="4" applyNumberFormat="1" applyFont="1"/>
    <xf numFmtId="0" fontId="3" fillId="0" borderId="0" xfId="4" applyFont="1"/>
    <xf numFmtId="0" fontId="3" fillId="0" borderId="0" xfId="4" applyFont="1" applyAlignment="1">
      <alignment wrapText="1"/>
    </xf>
    <xf numFmtId="0" fontId="3" fillId="0" borderId="0" xfId="4" applyFont="1" applyAlignment="1">
      <alignment horizontal="center"/>
    </xf>
    <xf numFmtId="49" fontId="5" fillId="0" borderId="0" xfId="4" applyNumberFormat="1" applyFont="1"/>
    <xf numFmtId="49" fontId="2" fillId="0" borderId="0" xfId="4" applyNumberFormat="1" applyFont="1"/>
    <xf numFmtId="49" fontId="6" fillId="0" borderId="0" xfId="4" applyNumberFormat="1" applyFont="1" applyAlignment="1">
      <alignment horizontal="center"/>
    </xf>
    <xf numFmtId="0" fontId="6" fillId="0" borderId="0" xfId="4" applyFont="1" applyAlignment="1">
      <alignment horizontal="center"/>
    </xf>
    <xf numFmtId="49" fontId="3" fillId="0" borderId="0" xfId="4" applyNumberFormat="1" applyFont="1" applyAlignment="1">
      <alignment wrapText="1"/>
    </xf>
    <xf numFmtId="49" fontId="4" fillId="0" borderId="0" xfId="4" applyNumberFormat="1" applyFont="1" applyAlignment="1">
      <alignment vertical="top"/>
    </xf>
    <xf numFmtId="0" fontId="4" fillId="0" borderId="0" xfId="4" applyFont="1" applyAlignment="1">
      <alignment vertical="top"/>
    </xf>
    <xf numFmtId="0" fontId="4" fillId="0" borderId="0" xfId="4" applyFont="1" applyAlignment="1">
      <alignment horizontal="center"/>
    </xf>
    <xf numFmtId="0" fontId="4" fillId="0" borderId="0" xfId="4" applyFont="1"/>
    <xf numFmtId="49" fontId="5" fillId="0" borderId="0" xfId="4" applyNumberFormat="1" applyFont="1" applyAlignment="1">
      <alignment horizontal="left"/>
    </xf>
    <xf numFmtId="49" fontId="2" fillId="0" borderId="4" xfId="4" applyNumberFormat="1" applyFont="1" applyBorder="1" applyAlignment="1">
      <alignment horizontal="center" vertical="top" wrapText="1"/>
    </xf>
    <xf numFmtId="0" fontId="2" fillId="0" borderId="4" xfId="4" applyFont="1" applyBorder="1" applyAlignment="1">
      <alignment horizontal="center" vertical="top" wrapText="1"/>
    </xf>
    <xf numFmtId="0" fontId="8" fillId="0" borderId="0" xfId="4" applyFont="1" applyAlignment="1">
      <alignment wrapText="1"/>
    </xf>
    <xf numFmtId="49" fontId="2" fillId="0" borderId="4" xfId="4" applyNumberFormat="1" applyFont="1" applyBorder="1" applyAlignment="1">
      <alignment horizontal="left" vertical="top" wrapText="1"/>
    </xf>
    <xf numFmtId="0" fontId="2" fillId="0" borderId="4" xfId="4" applyFont="1" applyBorder="1" applyAlignment="1">
      <alignment horizontal="left" vertical="top" wrapText="1"/>
    </xf>
    <xf numFmtId="164" fontId="2" fillId="0" borderId="4" xfId="4" applyNumberFormat="1" applyFont="1" applyBorder="1" applyAlignment="1">
      <alignment horizontal="right" vertical="top" wrapText="1"/>
    </xf>
    <xf numFmtId="0" fontId="2" fillId="0" borderId="4" xfId="4" applyFont="1" applyBorder="1" applyAlignment="1">
      <alignment horizontal="right" vertical="top" wrapText="1"/>
    </xf>
    <xf numFmtId="49" fontId="9" fillId="0" borderId="4" xfId="4" applyNumberFormat="1" applyFont="1" applyBorder="1"/>
    <xf numFmtId="164" fontId="9" fillId="0" borderId="4" xfId="4" applyNumberFormat="1" applyFont="1" applyBorder="1" applyAlignment="1">
      <alignment horizontal="right" vertical="top" wrapText="1"/>
    </xf>
    <xf numFmtId="0" fontId="9" fillId="0" borderId="4" xfId="4" applyFont="1" applyBorder="1" applyAlignment="1">
      <alignment horizontal="right" vertical="top" wrapText="1"/>
    </xf>
    <xf numFmtId="164" fontId="9" fillId="0" borderId="4" xfId="4" applyNumberFormat="1" applyFont="1" applyBorder="1" applyAlignment="1">
      <alignment horizontal="right" vertical="top"/>
    </xf>
    <xf numFmtId="0" fontId="9" fillId="0" borderId="4" xfId="4" applyFont="1" applyBorder="1" applyAlignment="1">
      <alignment horizontal="right" vertical="top"/>
    </xf>
    <xf numFmtId="0" fontId="9" fillId="0" borderId="0" xfId="4" applyFont="1" applyAlignment="1">
      <alignment wrapText="1"/>
    </xf>
    <xf numFmtId="0" fontId="5" fillId="0" borderId="0" xfId="4" applyFont="1" applyAlignment="1">
      <alignment wrapText="1"/>
    </xf>
    <xf numFmtId="168" fontId="2" fillId="0" borderId="4" xfId="4" applyNumberFormat="1" applyFont="1" applyBorder="1" applyAlignment="1">
      <alignment horizontal="right" vertical="top" wrapText="1"/>
    </xf>
    <xf numFmtId="169" fontId="2" fillId="0" borderId="4" xfId="4" applyNumberFormat="1" applyFont="1" applyBorder="1" applyAlignment="1">
      <alignment horizontal="right" vertical="top" wrapText="1"/>
    </xf>
    <xf numFmtId="168" fontId="9" fillId="0" borderId="4" xfId="4" applyNumberFormat="1" applyFont="1" applyBorder="1" applyAlignment="1">
      <alignment horizontal="right" vertical="top"/>
    </xf>
    <xf numFmtId="172" fontId="2" fillId="0" borderId="4" xfId="4" applyNumberFormat="1" applyFont="1" applyBorder="1" applyAlignment="1">
      <alignment horizontal="right" vertical="top" wrapText="1"/>
    </xf>
    <xf numFmtId="167" fontId="9" fillId="0" borderId="4" xfId="4" applyNumberFormat="1" applyFont="1" applyBorder="1" applyAlignment="1">
      <alignment horizontal="right" vertical="top"/>
    </xf>
    <xf numFmtId="0" fontId="2" fillId="0" borderId="0" xfId="4" applyFont="1"/>
    <xf numFmtId="0" fontId="2" fillId="0" borderId="0" xfId="4" applyFont="1" applyAlignment="1">
      <alignment wrapText="1"/>
    </xf>
    <xf numFmtId="0" fontId="23" fillId="0" borderId="4" xfId="5" applyFont="1" applyBorder="1" applyAlignment="1">
      <alignment horizontal="center" vertical="center" wrapText="1"/>
    </xf>
    <xf numFmtId="0" fontId="23" fillId="0" borderId="4" xfId="6" applyFont="1" applyBorder="1" applyAlignment="1">
      <alignment horizontal="center" wrapText="1"/>
    </xf>
    <xf numFmtId="49" fontId="24" fillId="2" borderId="4" xfId="5" applyNumberFormat="1" applyFont="1" applyFill="1" applyBorder="1" applyAlignment="1">
      <alignment horizontal="center" vertical="center" wrapText="1"/>
    </xf>
    <xf numFmtId="4" fontId="24" fillId="2" borderId="4" xfId="5" applyNumberFormat="1" applyFont="1" applyFill="1" applyBorder="1" applyAlignment="1">
      <alignment horizontal="right" vertical="center" wrapText="1"/>
    </xf>
    <xf numFmtId="49" fontId="23" fillId="0" borderId="4" xfId="5" applyNumberFormat="1" applyFont="1" applyBorder="1" applyAlignment="1">
      <alignment horizontal="center" vertical="center" wrapText="1"/>
    </xf>
    <xf numFmtId="165" fontId="23" fillId="0" borderId="4" xfId="5" applyNumberFormat="1" applyFont="1" applyBorder="1" applyAlignment="1">
      <alignment horizontal="right" vertical="center" wrapText="1"/>
    </xf>
    <xf numFmtId="4" fontId="23" fillId="0" borderId="4" xfId="5" applyNumberFormat="1" applyFont="1" applyBorder="1" applyAlignment="1">
      <alignment horizontal="right" vertical="center" wrapText="1"/>
    </xf>
    <xf numFmtId="4" fontId="23" fillId="0" borderId="4" xfId="5" applyNumberFormat="1" applyFont="1" applyBorder="1" applyAlignment="1">
      <alignment horizontal="center" vertical="center" wrapText="1"/>
    </xf>
    <xf numFmtId="4" fontId="24" fillId="2" borderId="4" xfId="5" applyNumberFormat="1" applyFont="1" applyFill="1" applyBorder="1" applyAlignment="1">
      <alignment horizontal="center" vertical="center" wrapText="1"/>
    </xf>
    <xf numFmtId="4" fontId="25" fillId="0" borderId="4" xfId="5" applyNumberFormat="1" applyFont="1" applyBorder="1" applyAlignment="1">
      <alignment horizontal="right" vertical="center" wrapText="1"/>
    </xf>
    <xf numFmtId="173" fontId="23" fillId="0" borderId="4" xfId="5" applyNumberFormat="1" applyFont="1" applyBorder="1" applyAlignment="1">
      <alignment horizontal="center" vertical="center" wrapText="1"/>
    </xf>
    <xf numFmtId="49" fontId="25" fillId="0" borderId="4" xfId="5" applyNumberFormat="1" applyFont="1" applyBorder="1" applyAlignment="1">
      <alignment horizontal="center" vertical="center" wrapText="1"/>
    </xf>
    <xf numFmtId="174" fontId="23" fillId="0" borderId="4" xfId="5" applyNumberFormat="1" applyFont="1" applyBorder="1" applyAlignment="1">
      <alignment horizontal="center" vertical="center" wrapText="1"/>
    </xf>
    <xf numFmtId="49" fontId="23" fillId="3" borderId="4" xfId="5" applyNumberFormat="1" applyFont="1" applyFill="1" applyBorder="1" applyAlignment="1">
      <alignment horizontal="center" vertical="center" wrapText="1"/>
    </xf>
    <xf numFmtId="4" fontId="23" fillId="3" borderId="4" xfId="5" applyNumberFormat="1" applyFont="1" applyFill="1" applyBorder="1" applyAlignment="1">
      <alignment horizontal="right" vertical="center" wrapText="1"/>
    </xf>
    <xf numFmtId="175" fontId="23" fillId="0" borderId="4" xfId="0" applyNumberFormat="1" applyFont="1" applyBorder="1" applyAlignment="1">
      <alignment horizontal="center" vertical="center" wrapText="1"/>
    </xf>
    <xf numFmtId="176" fontId="12" fillId="0" borderId="0" xfId="2" applyNumberFormat="1"/>
    <xf numFmtId="0" fontId="23" fillId="0" borderId="3" xfId="5" applyFont="1" applyBorder="1" applyAlignment="1">
      <alignment horizontal="center" vertical="center" wrapText="1"/>
    </xf>
    <xf numFmtId="0" fontId="23" fillId="0" borderId="7" xfId="5" applyFont="1" applyBorder="1" applyAlignment="1">
      <alignment horizontal="center" vertical="center" wrapText="1"/>
    </xf>
    <xf numFmtId="49" fontId="23" fillId="0" borderId="6" xfId="5" applyNumberFormat="1" applyFont="1" applyBorder="1" applyAlignment="1">
      <alignment horizontal="center" vertical="center" wrapText="1"/>
    </xf>
    <xf numFmtId="49" fontId="23" fillId="0" borderId="18" xfId="5" applyNumberFormat="1" applyFont="1" applyBorder="1" applyAlignment="1">
      <alignment horizontal="center" vertical="center" wrapText="1"/>
    </xf>
    <xf numFmtId="49" fontId="23" fillId="0" borderId="8" xfId="5" applyNumberFormat="1" applyFont="1" applyBorder="1" applyAlignment="1">
      <alignment horizontal="center" vertical="center" wrapText="1"/>
    </xf>
    <xf numFmtId="49" fontId="23" fillId="0" borderId="19" xfId="5" applyNumberFormat="1" applyFont="1" applyBorder="1" applyAlignment="1">
      <alignment horizontal="center" vertical="center" wrapText="1"/>
    </xf>
    <xf numFmtId="0" fontId="23" fillId="0" borderId="9" xfId="5" applyFont="1" applyBorder="1" applyAlignment="1">
      <alignment horizontal="left" vertical="center" wrapText="1"/>
    </xf>
    <xf numFmtId="0" fontId="23" fillId="0" borderId="11" xfId="5" applyFont="1" applyBorder="1" applyAlignment="1">
      <alignment horizontal="left" vertical="center" wrapText="1"/>
    </xf>
    <xf numFmtId="0" fontId="24" fillId="2" borderId="9" xfId="5" applyFont="1" applyFill="1" applyBorder="1" applyAlignment="1">
      <alignment horizontal="left" vertical="center" wrapText="1"/>
    </xf>
    <xf numFmtId="0" fontId="24" fillId="2" borderId="10" xfId="5" applyFont="1" applyFill="1" applyBorder="1" applyAlignment="1">
      <alignment horizontal="left" vertical="center" wrapText="1"/>
    </xf>
    <xf numFmtId="0" fontId="24" fillId="2" borderId="11" xfId="5" applyFont="1" applyFill="1" applyBorder="1" applyAlignment="1">
      <alignment horizontal="left" vertical="center" wrapText="1"/>
    </xf>
    <xf numFmtId="0" fontId="23" fillId="0" borderId="9" xfId="5" applyFont="1" applyBorder="1" applyAlignment="1">
      <alignment horizontal="center" vertical="center" wrapText="1"/>
    </xf>
    <xf numFmtId="0" fontId="23" fillId="0" borderId="10" xfId="5" applyFont="1" applyBorder="1" applyAlignment="1">
      <alignment horizontal="center" vertical="center" wrapText="1"/>
    </xf>
    <xf numFmtId="0" fontId="23" fillId="0" borderId="11" xfId="5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23" fillId="3" borderId="4" xfId="5" applyFont="1" applyFill="1" applyBorder="1" applyAlignment="1">
      <alignment horizontal="left" vertical="center" wrapText="1"/>
    </xf>
    <xf numFmtId="0" fontId="23" fillId="0" borderId="9" xfId="6" applyFont="1" applyBorder="1" applyAlignment="1">
      <alignment horizontal="center" wrapText="1"/>
    </xf>
    <xf numFmtId="0" fontId="23" fillId="0" borderId="11" xfId="6" applyFont="1" applyBorder="1" applyAlignment="1">
      <alignment horizontal="center" wrapText="1"/>
    </xf>
    <xf numFmtId="0" fontId="25" fillId="0" borderId="9" xfId="5" applyFont="1" applyBorder="1" applyAlignment="1">
      <alignment horizontal="left" vertical="center" wrapText="1"/>
    </xf>
    <xf numFmtId="0" fontId="25" fillId="0" borderId="11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5" fillId="0" borderId="4" xfId="5" applyFont="1" applyBorder="1" applyAlignment="1">
      <alignment horizontal="left" vertical="center" wrapText="1"/>
    </xf>
    <xf numFmtId="0" fontId="3" fillId="0" borderId="0" xfId="4" applyFont="1" applyAlignment="1">
      <alignment horizontal="center" wrapText="1"/>
    </xf>
    <xf numFmtId="0" fontId="3" fillId="0" borderId="1" xfId="4" applyFont="1" applyBorder="1" applyAlignment="1">
      <alignment horizontal="left" wrapText="1"/>
    </xf>
    <xf numFmtId="0" fontId="4" fillId="0" borderId="2" xfId="4" applyFont="1" applyBorder="1" applyAlignment="1">
      <alignment horizontal="center"/>
    </xf>
    <xf numFmtId="0" fontId="3" fillId="0" borderId="0" xfId="4" applyFont="1" applyAlignment="1">
      <alignment horizontal="center"/>
    </xf>
    <xf numFmtId="0" fontId="7" fillId="0" borderId="0" xfId="4" applyFont="1" applyAlignment="1">
      <alignment horizontal="center"/>
    </xf>
    <xf numFmtId="0" fontId="4" fillId="0" borderId="2" xfId="4" applyFont="1" applyBorder="1" applyAlignment="1">
      <alignment horizontal="center" vertical="top"/>
    </xf>
    <xf numFmtId="0" fontId="3" fillId="0" borderId="0" xfId="4" applyFont="1" applyAlignment="1">
      <alignment horizontal="left"/>
    </xf>
    <xf numFmtId="49" fontId="2" fillId="0" borderId="3" xfId="4" applyNumberFormat="1" applyFont="1" applyBorder="1" applyAlignment="1">
      <alignment horizontal="center" vertical="center" wrapText="1"/>
    </xf>
    <xf numFmtId="49" fontId="2" fillId="0" borderId="5" xfId="4" applyNumberFormat="1" applyFont="1" applyBorder="1" applyAlignment="1">
      <alignment horizontal="center" vertical="center" wrapText="1"/>
    </xf>
    <xf numFmtId="49" fontId="2" fillId="0" borderId="7" xfId="4" applyNumberFormat="1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8" fillId="0" borderId="9" xfId="4" applyFont="1" applyBorder="1" applyAlignment="1">
      <alignment horizontal="left" vertical="center" wrapText="1"/>
    </xf>
    <xf numFmtId="0" fontId="8" fillId="0" borderId="10" xfId="4" applyFont="1" applyBorder="1" applyAlignment="1">
      <alignment horizontal="left" vertical="center" wrapText="1"/>
    </xf>
    <xf numFmtId="0" fontId="8" fillId="0" borderId="11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right" vertical="top" wrapText="1"/>
    </xf>
    <xf numFmtId="0" fontId="9" fillId="0" borderId="11" xfId="4" applyFont="1" applyBorder="1" applyAlignment="1">
      <alignment horizontal="right" vertical="top" wrapText="1"/>
    </xf>
    <xf numFmtId="0" fontId="5" fillId="0" borderId="9" xfId="4" applyFont="1" applyBorder="1" applyAlignment="1">
      <alignment horizontal="right" vertical="top" wrapText="1"/>
    </xf>
    <xf numFmtId="0" fontId="5" fillId="0" borderId="11" xfId="4" applyFont="1" applyBorder="1" applyAlignment="1">
      <alignment horizontal="right" vertical="top" wrapText="1"/>
    </xf>
    <xf numFmtId="0" fontId="9" fillId="0" borderId="9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5" fillId="0" borderId="9" xfId="0" applyFont="1" applyBorder="1" applyAlignment="1">
      <alignment horizontal="right" vertical="top" wrapText="1"/>
    </xf>
    <xf numFmtId="0" fontId="5" fillId="0" borderId="11" xfId="0" applyFont="1" applyBorder="1" applyAlignment="1">
      <alignment horizontal="righ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6" fillId="0" borderId="0" xfId="1" applyFont="1" applyAlignment="1">
      <alignment horizontal="center" vertical="center" wrapText="1"/>
    </xf>
  </cellXfs>
  <cellStyles count="7">
    <cellStyle name="Normal" xfId="1" xr:uid="{283626A8-3A89-41E6-967F-8485A2285CAF}"/>
    <cellStyle name="Обычный" xfId="0" builtinId="0"/>
    <cellStyle name="Обычный 2" xfId="2" xr:uid="{917922C4-BA88-4BBF-A1F7-230D3CC932EC}"/>
    <cellStyle name="Обычный 2 2 2 2" xfId="5" xr:uid="{7D0A77E8-AA52-4981-A459-CFF23FFF2C47}"/>
    <cellStyle name="Обычный 3" xfId="4" xr:uid="{7959271F-426C-4424-B012-0A505C9DAB6F}"/>
    <cellStyle name="СводРасч" xfId="6" xr:uid="{4CE87F60-631B-4F60-97A9-4BD8800210A1}"/>
    <cellStyle name="Финансовый 2" xfId="3" xr:uid="{67362A5F-8193-45C3-839F-717980873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EDB2A-DD02-403E-A634-C0AA69F0F115}">
  <dimension ref="A1:M54"/>
  <sheetViews>
    <sheetView tabSelected="1" zoomScale="82" zoomScaleNormal="82" workbookViewId="0">
      <selection activeCell="H5" sqref="H5"/>
    </sheetView>
  </sheetViews>
  <sheetFormatPr defaultColWidth="8.85546875" defaultRowHeight="14.25" x14ac:dyDescent="0.2"/>
  <cols>
    <col min="1" max="1" width="5.5703125" style="41" bestFit="1" customWidth="1"/>
    <col min="2" max="2" width="36.7109375" style="41" bestFit="1" customWidth="1"/>
    <col min="3" max="3" width="51.85546875" style="41" customWidth="1"/>
    <col min="4" max="4" width="15.28515625" style="41" bestFit="1" customWidth="1"/>
    <col min="5" max="5" width="16.140625" style="41" customWidth="1"/>
    <col min="6" max="6" width="15.85546875" style="41" customWidth="1"/>
    <col min="7" max="7" width="29.140625" style="41" customWidth="1"/>
    <col min="8" max="13" width="15.85546875" style="41" customWidth="1"/>
    <col min="14" max="16384" width="8.85546875" style="41"/>
  </cols>
  <sheetData>
    <row r="1" spans="1:13" ht="15.75" x14ac:dyDescent="0.2">
      <c r="A1" s="40"/>
      <c r="B1" s="40"/>
      <c r="C1" s="40"/>
      <c r="E1" s="114" t="s">
        <v>80</v>
      </c>
      <c r="F1" s="116" t="s">
        <v>81</v>
      </c>
      <c r="G1" s="117"/>
      <c r="H1" s="125" t="s">
        <v>82</v>
      </c>
      <c r="I1" s="126"/>
      <c r="J1" s="126"/>
      <c r="K1" s="127"/>
      <c r="L1" s="114" t="s">
        <v>16</v>
      </c>
      <c r="M1" s="114" t="s">
        <v>83</v>
      </c>
    </row>
    <row r="2" spans="1:13" ht="45" x14ac:dyDescent="0.2">
      <c r="A2" s="42"/>
      <c r="B2" s="42" t="s">
        <v>1</v>
      </c>
      <c r="C2" s="43" t="s">
        <v>64</v>
      </c>
      <c r="E2" s="115"/>
      <c r="F2" s="118"/>
      <c r="G2" s="119"/>
      <c r="H2" s="97" t="s">
        <v>84</v>
      </c>
      <c r="I2" s="97" t="s">
        <v>85</v>
      </c>
      <c r="J2" s="97" t="s">
        <v>86</v>
      </c>
      <c r="K2" s="97" t="s">
        <v>87</v>
      </c>
      <c r="L2" s="115"/>
      <c r="M2" s="115"/>
    </row>
    <row r="3" spans="1:13" ht="15" x14ac:dyDescent="0.25">
      <c r="A3" s="44"/>
      <c r="B3" s="44"/>
      <c r="C3" s="44"/>
      <c r="E3" s="98">
        <v>1</v>
      </c>
      <c r="F3" s="132">
        <v>2</v>
      </c>
      <c r="G3" s="133"/>
      <c r="H3" s="98">
        <v>3</v>
      </c>
      <c r="I3" s="98">
        <v>4</v>
      </c>
      <c r="J3" s="98">
        <v>5</v>
      </c>
      <c r="K3" s="98">
        <v>6</v>
      </c>
      <c r="L3" s="98">
        <v>7</v>
      </c>
      <c r="M3" s="98">
        <v>8</v>
      </c>
    </row>
    <row r="4" spans="1:13" ht="15" x14ac:dyDescent="0.2">
      <c r="A4" s="42"/>
      <c r="B4" s="42"/>
      <c r="C4" s="42"/>
      <c r="E4" s="99" t="s">
        <v>88</v>
      </c>
      <c r="F4" s="122" t="s">
        <v>89</v>
      </c>
      <c r="G4" s="124"/>
      <c r="H4" s="100"/>
      <c r="I4" s="100"/>
      <c r="J4" s="100"/>
      <c r="K4" s="100"/>
      <c r="L4" s="100"/>
      <c r="M4" s="100"/>
    </row>
    <row r="5" spans="1:13" ht="15" x14ac:dyDescent="0.2">
      <c r="A5" s="42"/>
      <c r="B5" s="42"/>
      <c r="C5" s="42"/>
      <c r="E5" s="101" t="s">
        <v>90</v>
      </c>
      <c r="F5" s="120" t="s">
        <v>91</v>
      </c>
      <c r="G5" s="121"/>
      <c r="H5" s="102">
        <v>69.135450000000006</v>
      </c>
      <c r="I5" s="103">
        <v>32311.20868</v>
      </c>
      <c r="J5" s="103">
        <v>5526.6411000000007</v>
      </c>
      <c r="K5" s="102">
        <v>225.83261999999999</v>
      </c>
      <c r="L5" s="102">
        <f>SUM(H5:K5)</f>
        <v>38132.817850000007</v>
      </c>
      <c r="M5" s="104" t="s">
        <v>92</v>
      </c>
    </row>
    <row r="6" spans="1:13" ht="25.5" x14ac:dyDescent="0.2">
      <c r="A6" s="42"/>
      <c r="B6" s="45" t="s">
        <v>65</v>
      </c>
      <c r="C6" s="46">
        <f>C26</f>
        <v>50700.029397930222</v>
      </c>
      <c r="E6" s="101" t="s">
        <v>93</v>
      </c>
      <c r="F6" s="120" t="s">
        <v>94</v>
      </c>
      <c r="G6" s="121"/>
      <c r="H6" s="103">
        <f>H5*1.2</f>
        <v>82.962540000000004</v>
      </c>
      <c r="I6" s="103">
        <f t="shared" ref="I6:K6" si="0">I5*1.2</f>
        <v>38773.450416</v>
      </c>
      <c r="J6" s="103">
        <f t="shared" si="0"/>
        <v>6631.9693200000011</v>
      </c>
      <c r="K6" s="103">
        <f t="shared" si="0"/>
        <v>270.999144</v>
      </c>
      <c r="L6" s="103">
        <f>SUM(H6:K6)</f>
        <v>45759.381420000005</v>
      </c>
      <c r="M6" s="104" t="s">
        <v>92</v>
      </c>
    </row>
    <row r="7" spans="1:13" ht="15" x14ac:dyDescent="0.2">
      <c r="A7" s="42"/>
      <c r="B7" s="42"/>
      <c r="C7" s="42"/>
      <c r="E7" s="99" t="s">
        <v>110</v>
      </c>
      <c r="F7" s="122" t="s">
        <v>95</v>
      </c>
      <c r="G7" s="123"/>
      <c r="H7" s="123"/>
      <c r="I7" s="124"/>
      <c r="J7" s="100"/>
      <c r="K7" s="100"/>
      <c r="L7" s="100"/>
      <c r="M7" s="105"/>
    </row>
    <row r="8" spans="1:13" ht="15" x14ac:dyDescent="0.2">
      <c r="A8" s="44"/>
      <c r="B8" s="44"/>
      <c r="C8" s="44"/>
      <c r="E8" s="101" t="s">
        <v>111</v>
      </c>
      <c r="F8" s="120" t="s">
        <v>96</v>
      </c>
      <c r="G8" s="121"/>
      <c r="H8" s="103">
        <v>42.871450000000003</v>
      </c>
      <c r="I8" s="103">
        <v>15220.43318</v>
      </c>
      <c r="J8" s="103">
        <v>2699.5893700000001</v>
      </c>
      <c r="K8" s="103">
        <v>167.00358</v>
      </c>
      <c r="L8" s="112">
        <f>SUM(H8:K8)</f>
        <v>18129.897580000001</v>
      </c>
      <c r="M8" s="104" t="s">
        <v>92</v>
      </c>
    </row>
    <row r="9" spans="1:13" ht="15" x14ac:dyDescent="0.2">
      <c r="A9" s="42"/>
      <c r="B9" s="42"/>
      <c r="C9" s="42"/>
      <c r="E9" s="101" t="s">
        <v>112</v>
      </c>
      <c r="F9" s="120" t="s">
        <v>97</v>
      </c>
      <c r="G9" s="121"/>
      <c r="H9" s="103">
        <v>26.263999999999999</v>
      </c>
      <c r="I9" s="103">
        <v>17090.7755</v>
      </c>
      <c r="J9" s="103">
        <v>2827.0517300000001</v>
      </c>
      <c r="K9" s="103">
        <v>58.829039999999999</v>
      </c>
      <c r="L9" s="112">
        <f>SUM(H9:K9)</f>
        <v>20002.920269999999</v>
      </c>
      <c r="M9" s="104" t="s">
        <v>92</v>
      </c>
    </row>
    <row r="10" spans="1:13" ht="15" x14ac:dyDescent="0.2">
      <c r="A10" s="42"/>
      <c r="B10" s="47" t="s">
        <v>66</v>
      </c>
      <c r="C10" s="42"/>
      <c r="E10" s="101" t="s">
        <v>113</v>
      </c>
      <c r="F10" s="120" t="s">
        <v>98</v>
      </c>
      <c r="G10" s="121"/>
      <c r="H10" s="103"/>
      <c r="I10" s="103"/>
      <c r="J10" s="103"/>
      <c r="K10" s="103"/>
      <c r="L10" s="112">
        <f t="shared" ref="L10:L12" si="1">SUM(H10:K10)</f>
        <v>0</v>
      </c>
      <c r="M10" s="104" t="s">
        <v>92</v>
      </c>
    </row>
    <row r="11" spans="1:13" ht="15" x14ac:dyDescent="0.2">
      <c r="A11" s="42"/>
      <c r="B11" s="42"/>
      <c r="C11" s="42"/>
      <c r="E11" s="101" t="s">
        <v>114</v>
      </c>
      <c r="F11" s="120" t="s">
        <v>99</v>
      </c>
      <c r="G11" s="121"/>
      <c r="H11" s="103"/>
      <c r="I11" s="103"/>
      <c r="J11" s="103"/>
      <c r="K11" s="103"/>
      <c r="L11" s="112">
        <f t="shared" si="1"/>
        <v>0</v>
      </c>
      <c r="M11" s="104" t="s">
        <v>92</v>
      </c>
    </row>
    <row r="12" spans="1:13" ht="15.75" x14ac:dyDescent="0.2">
      <c r="A12" s="48"/>
      <c r="B12" s="128" t="s">
        <v>67</v>
      </c>
      <c r="C12" s="128"/>
      <c r="E12" s="101" t="s">
        <v>115</v>
      </c>
      <c r="F12" s="120" t="s">
        <v>100</v>
      </c>
      <c r="G12" s="121"/>
      <c r="H12" s="103"/>
      <c r="I12" s="103"/>
      <c r="J12" s="103"/>
      <c r="K12" s="103"/>
      <c r="L12" s="112">
        <f t="shared" si="1"/>
        <v>0</v>
      </c>
      <c r="M12" s="104" t="s">
        <v>92</v>
      </c>
    </row>
    <row r="13" spans="1:13" ht="15" x14ac:dyDescent="0.2">
      <c r="A13" s="42"/>
      <c r="B13" s="42"/>
      <c r="C13" s="42"/>
      <c r="E13" s="101"/>
      <c r="F13" s="134" t="s">
        <v>101</v>
      </c>
      <c r="G13" s="135"/>
      <c r="H13" s="106">
        <f>SUM(H8:H12)</f>
        <v>69.135450000000006</v>
      </c>
      <c r="I13" s="106">
        <f>SUM(I8:I12)</f>
        <v>32311.20868</v>
      </c>
      <c r="J13" s="106">
        <f>SUM(J8:J12)</f>
        <v>5526.6411000000007</v>
      </c>
      <c r="K13" s="106">
        <f>SUM(K8:K12)</f>
        <v>225.83261999999999</v>
      </c>
      <c r="L13" s="106">
        <f>SUM(L8:L12)</f>
        <v>38132.817849999999</v>
      </c>
      <c r="M13" s="104" t="s">
        <v>92</v>
      </c>
    </row>
    <row r="14" spans="1:13" ht="60" customHeight="1" x14ac:dyDescent="0.2">
      <c r="A14" s="42"/>
      <c r="B14" s="184" t="s">
        <v>10</v>
      </c>
      <c r="C14" s="184"/>
      <c r="E14" s="99" t="s">
        <v>116</v>
      </c>
      <c r="F14" s="122" t="s">
        <v>102</v>
      </c>
      <c r="G14" s="123"/>
      <c r="H14" s="123"/>
      <c r="I14" s="123"/>
      <c r="J14" s="124"/>
      <c r="K14" s="100"/>
      <c r="L14" s="100"/>
      <c r="M14" s="105"/>
    </row>
    <row r="15" spans="1:13" ht="15" x14ac:dyDescent="0.2">
      <c r="A15" s="44"/>
      <c r="B15" s="129" t="s">
        <v>11</v>
      </c>
      <c r="C15" s="129"/>
      <c r="E15" s="101" t="s">
        <v>117</v>
      </c>
      <c r="F15" s="136" t="s">
        <v>96</v>
      </c>
      <c r="G15" s="136"/>
      <c r="H15" s="103">
        <f>H8*$M$15/100</f>
        <v>46.215423099999995</v>
      </c>
      <c r="I15" s="103">
        <f t="shared" ref="I15:L15" si="2">I8*$M$15/100</f>
        <v>16407.62696804</v>
      </c>
      <c r="J15" s="103">
        <f t="shared" si="2"/>
        <v>2910.1573408600002</v>
      </c>
      <c r="K15" s="103">
        <f t="shared" si="2"/>
        <v>180.02985924000001</v>
      </c>
      <c r="L15" s="103">
        <f t="shared" si="2"/>
        <v>19544.02959124</v>
      </c>
      <c r="M15" s="107">
        <v>107.8</v>
      </c>
    </row>
    <row r="16" spans="1:13" ht="15" x14ac:dyDescent="0.2">
      <c r="A16" s="42"/>
      <c r="B16" s="42"/>
      <c r="C16" s="42"/>
      <c r="E16" s="101" t="s">
        <v>118</v>
      </c>
      <c r="F16" s="136" t="s">
        <v>97</v>
      </c>
      <c r="G16" s="136"/>
      <c r="H16" s="103">
        <f>H9*$M$15/100*$M$16/100</f>
        <v>29.813159375999998</v>
      </c>
      <c r="I16" s="103">
        <f t="shared" ref="I16:L16" si="3">I9*$M$15/100*$M$16/100</f>
        <v>19400.320356417</v>
      </c>
      <c r="J16" s="103">
        <f t="shared" si="3"/>
        <v>3209.0825384818199</v>
      </c>
      <c r="K16" s="103">
        <f t="shared" si="3"/>
        <v>66.778843491360007</v>
      </c>
      <c r="L16" s="103">
        <f t="shared" si="3"/>
        <v>22705.994897766173</v>
      </c>
      <c r="M16" s="107">
        <v>105.3</v>
      </c>
    </row>
    <row r="17" spans="1:13" ht="15" x14ac:dyDescent="0.2">
      <c r="A17" s="42"/>
      <c r="B17" s="42"/>
      <c r="C17" s="42"/>
      <c r="E17" s="101" t="s">
        <v>119</v>
      </c>
      <c r="F17" s="136" t="s">
        <v>98</v>
      </c>
      <c r="G17" s="136"/>
      <c r="H17" s="103">
        <f>H10*$M$15/100*$M$16/100*$M$17/100</f>
        <v>0</v>
      </c>
      <c r="I17" s="103">
        <f t="shared" ref="I17:L17" si="4">I10*$M$15/100*$M$16/100*$M$17/100</f>
        <v>0</v>
      </c>
      <c r="J17" s="103">
        <f t="shared" si="4"/>
        <v>0</v>
      </c>
      <c r="K17" s="103">
        <f t="shared" si="4"/>
        <v>0</v>
      </c>
      <c r="L17" s="103">
        <f t="shared" si="4"/>
        <v>0</v>
      </c>
      <c r="M17" s="107">
        <v>104.4</v>
      </c>
    </row>
    <row r="18" spans="1:13" ht="28.5" x14ac:dyDescent="0.2">
      <c r="A18" s="49" t="s">
        <v>12</v>
      </c>
      <c r="B18" s="50" t="s">
        <v>68</v>
      </c>
      <c r="C18" s="51" t="s">
        <v>69</v>
      </c>
      <c r="E18" s="101" t="s">
        <v>120</v>
      </c>
      <c r="F18" s="136" t="s">
        <v>99</v>
      </c>
      <c r="G18" s="136"/>
      <c r="H18" s="103">
        <f>H11*$M$15/100*$M$16/100*$M$17/100*$M$18/100</f>
        <v>0</v>
      </c>
      <c r="I18" s="103">
        <f t="shared" ref="I18:L18" si="5">I11*$M$15/100*$M$16/100*$M$17/100*$M$18/100</f>
        <v>0</v>
      </c>
      <c r="J18" s="103">
        <f t="shared" si="5"/>
        <v>0</v>
      </c>
      <c r="K18" s="103">
        <f t="shared" si="5"/>
        <v>0</v>
      </c>
      <c r="L18" s="103">
        <f t="shared" si="5"/>
        <v>0</v>
      </c>
      <c r="M18" s="107">
        <v>104.4</v>
      </c>
    </row>
    <row r="19" spans="1:13" ht="15" x14ac:dyDescent="0.2">
      <c r="A19" s="49">
        <v>1</v>
      </c>
      <c r="B19" s="50">
        <v>2</v>
      </c>
      <c r="C19" s="52">
        <v>3</v>
      </c>
      <c r="E19" s="101" t="s">
        <v>121</v>
      </c>
      <c r="F19" s="136" t="s">
        <v>100</v>
      </c>
      <c r="G19" s="136"/>
      <c r="H19" s="103">
        <f>H12*$M$15/100*$M$16/100*$M$17/100*$M$18/100*$M$19/100</f>
        <v>0</v>
      </c>
      <c r="I19" s="103">
        <f t="shared" ref="I19:L19" si="6">I12*$M$15/100*$M$16/100*$M$17/100*$M$18/100*$M$19/100</f>
        <v>0</v>
      </c>
      <c r="J19" s="103">
        <f t="shared" si="6"/>
        <v>0</v>
      </c>
      <c r="K19" s="103">
        <f t="shared" si="6"/>
        <v>0</v>
      </c>
      <c r="L19" s="103">
        <f t="shared" si="6"/>
        <v>0</v>
      </c>
      <c r="M19" s="107">
        <v>104.4</v>
      </c>
    </row>
    <row r="20" spans="1:13" ht="15" x14ac:dyDescent="0.2">
      <c r="A20" s="53">
        <v>1</v>
      </c>
      <c r="B20" s="54" t="s">
        <v>70</v>
      </c>
      <c r="C20" s="55">
        <v>38132.817849999999</v>
      </c>
      <c r="E20" s="108"/>
      <c r="F20" s="137" t="s">
        <v>101</v>
      </c>
      <c r="G20" s="137"/>
      <c r="H20" s="106">
        <f>SUM(H15:H19)</f>
        <v>76.028582475999997</v>
      </c>
      <c r="I20" s="106">
        <f t="shared" ref="I20:K20" si="7">SUM(I15:I19)</f>
        <v>35807.947324456996</v>
      </c>
      <c r="J20" s="106">
        <f t="shared" si="7"/>
        <v>6119.2398793418197</v>
      </c>
      <c r="K20" s="106">
        <f t="shared" si="7"/>
        <v>246.80870273136003</v>
      </c>
      <c r="L20" s="106">
        <f>SUM(L15:L19)</f>
        <v>42250.024489006173</v>
      </c>
      <c r="M20" s="109"/>
    </row>
    <row r="21" spans="1:13" ht="15" x14ac:dyDescent="0.2">
      <c r="A21" s="53">
        <v>1.1000000000000001</v>
      </c>
      <c r="B21" s="54" t="s">
        <v>71</v>
      </c>
      <c r="C21" s="55">
        <v>32311.20868</v>
      </c>
      <c r="E21" s="99" t="s">
        <v>122</v>
      </c>
      <c r="F21" s="122" t="s">
        <v>105</v>
      </c>
      <c r="G21" s="123"/>
      <c r="H21" s="123"/>
      <c r="I21" s="123"/>
      <c r="J21" s="124"/>
      <c r="K21" s="103"/>
      <c r="L21" s="103"/>
      <c r="M21" s="109"/>
    </row>
    <row r="22" spans="1:13" ht="15" x14ac:dyDescent="0.2">
      <c r="A22" s="53">
        <v>1.2</v>
      </c>
      <c r="B22" s="54" t="s">
        <v>72</v>
      </c>
      <c r="C22" s="55">
        <v>5526.6411000000007</v>
      </c>
      <c r="E22" s="101" t="s">
        <v>123</v>
      </c>
      <c r="F22" s="136" t="s">
        <v>96</v>
      </c>
      <c r="G22" s="136"/>
      <c r="H22" s="103">
        <f>H8*$M$22/100*1.2</f>
        <v>55.458507719999993</v>
      </c>
      <c r="I22" s="103">
        <f t="shared" ref="I22:K22" si="8">I8*$M$22/100*1.2</f>
        <v>19689.152361648001</v>
      </c>
      <c r="J22" s="103">
        <f t="shared" si="8"/>
        <v>3492.1888090320003</v>
      </c>
      <c r="K22" s="103">
        <f t="shared" si="8"/>
        <v>216.03583108800001</v>
      </c>
      <c r="L22" s="103">
        <f>SUM(H22:K22)</f>
        <v>23452.835509487999</v>
      </c>
      <c r="M22" s="107">
        <v>107.8</v>
      </c>
    </row>
    <row r="23" spans="1:13" ht="15" x14ac:dyDescent="0.2">
      <c r="A23" s="53">
        <v>1.3</v>
      </c>
      <c r="B23" s="54" t="s">
        <v>73</v>
      </c>
      <c r="C23" s="55">
        <v>294.96807000000001</v>
      </c>
      <c r="E23" s="101" t="s">
        <v>124</v>
      </c>
      <c r="F23" s="136" t="s">
        <v>97</v>
      </c>
      <c r="G23" s="136"/>
      <c r="H23" s="103">
        <f>H9*$M$22/100*$M$23/100*1.2</f>
        <v>35.775791251199998</v>
      </c>
      <c r="I23" s="103">
        <f t="shared" ref="I23:K23" si="9">I9*$M$22/100*$M$23/100*1.2</f>
        <v>23280.384427700399</v>
      </c>
      <c r="J23" s="103">
        <f t="shared" si="9"/>
        <v>3850.8990461781837</v>
      </c>
      <c r="K23" s="103">
        <f t="shared" si="9"/>
        <v>80.134612189632008</v>
      </c>
      <c r="L23" s="103">
        <f t="shared" ref="L23:L26" si="10">SUM(H23:K23)</f>
        <v>27247.193877319412</v>
      </c>
      <c r="M23" s="107">
        <v>105.3</v>
      </c>
    </row>
    <row r="24" spans="1:13" ht="15" x14ac:dyDescent="0.2">
      <c r="A24" s="53">
        <v>2</v>
      </c>
      <c r="B24" s="54" t="s">
        <v>74</v>
      </c>
      <c r="C24" s="55">
        <v>45759.381430000001</v>
      </c>
      <c r="E24" s="101" t="s">
        <v>125</v>
      </c>
      <c r="F24" s="136" t="s">
        <v>98</v>
      </c>
      <c r="G24" s="136"/>
      <c r="H24" s="103">
        <f>H10*$M$22/100*$M$23/100*$M$24/100*1.2</f>
        <v>0</v>
      </c>
      <c r="I24" s="103">
        <f t="shared" ref="I24:K24" si="11">I10*$M$22/100*$M$23/100*$M$24/100*1.2</f>
        <v>0</v>
      </c>
      <c r="J24" s="103">
        <f t="shared" si="11"/>
        <v>0</v>
      </c>
      <c r="K24" s="103">
        <f t="shared" si="11"/>
        <v>0</v>
      </c>
      <c r="L24" s="103">
        <f t="shared" si="10"/>
        <v>0</v>
      </c>
      <c r="M24" s="107">
        <v>104.4</v>
      </c>
    </row>
    <row r="25" spans="1:13" ht="15" x14ac:dyDescent="0.2">
      <c r="A25" s="53">
        <v>2.1</v>
      </c>
      <c r="B25" s="54" t="s">
        <v>75</v>
      </c>
      <c r="C25" s="55">
        <v>7626.56358</v>
      </c>
      <c r="E25" s="101" t="s">
        <v>126</v>
      </c>
      <c r="F25" s="136" t="s">
        <v>99</v>
      </c>
      <c r="G25" s="136"/>
      <c r="H25" s="103">
        <f>H11*$M$22/100*$M$23/100*$M$24/100*$M$25/100*1.2</f>
        <v>0</v>
      </c>
      <c r="I25" s="103">
        <f t="shared" ref="I25:K25" si="12">I11*$M$22/100*$M$23/100*$M$24/100*$M$25/100*1.2</f>
        <v>0</v>
      </c>
      <c r="J25" s="103">
        <f t="shared" si="12"/>
        <v>0</v>
      </c>
      <c r="K25" s="103">
        <f t="shared" si="12"/>
        <v>0</v>
      </c>
      <c r="L25" s="103">
        <f t="shared" si="10"/>
        <v>0</v>
      </c>
      <c r="M25" s="107">
        <v>104.4</v>
      </c>
    </row>
    <row r="26" spans="1:13" ht="24" x14ac:dyDescent="0.2">
      <c r="A26" s="53">
        <v>3</v>
      </c>
      <c r="B26" s="54" t="s">
        <v>76</v>
      </c>
      <c r="C26" s="55">
        <v>50700.029397930222</v>
      </c>
      <c r="D26" s="113">
        <f>C26/1.2</f>
        <v>42250.02449827519</v>
      </c>
      <c r="E26" s="101" t="s">
        <v>127</v>
      </c>
      <c r="F26" s="136" t="s">
        <v>100</v>
      </c>
      <c r="G26" s="136"/>
      <c r="H26" s="103">
        <f>H12*$M$22/100*$M$23/100*$M$24/100*$M$25/100*$M$26/100*1.2</f>
        <v>0</v>
      </c>
      <c r="I26" s="103">
        <f t="shared" ref="I26:K26" si="13">I12*$M$22/100*$M$23/100*$M$24/100*$M$25/100*$M$26/100*1.2</f>
        <v>0</v>
      </c>
      <c r="J26" s="103">
        <f t="shared" si="13"/>
        <v>0</v>
      </c>
      <c r="K26" s="103">
        <f t="shared" si="13"/>
        <v>0</v>
      </c>
      <c r="L26" s="103">
        <f t="shared" si="10"/>
        <v>0</v>
      </c>
      <c r="M26" s="107">
        <v>104.4</v>
      </c>
    </row>
    <row r="27" spans="1:13" ht="15" x14ac:dyDescent="0.2">
      <c r="A27" s="42"/>
      <c r="C27" s="42"/>
      <c r="E27" s="101"/>
      <c r="F27" s="137" t="s">
        <v>101</v>
      </c>
      <c r="G27" s="137"/>
      <c r="H27" s="106">
        <f>SUM(H22:H26)</f>
        <v>91.234298971199991</v>
      </c>
      <c r="I27" s="106">
        <f t="shared" ref="I27:K27" si="14">SUM(I22:I26)</f>
        <v>42969.5367893484</v>
      </c>
      <c r="J27" s="106">
        <f t="shared" si="14"/>
        <v>7343.087855210184</v>
      </c>
      <c r="K27" s="106">
        <f t="shared" si="14"/>
        <v>296.17044327763199</v>
      </c>
      <c r="L27" s="106">
        <f>SUM(L22:L26)</f>
        <v>50700.029386807408</v>
      </c>
      <c r="M27" s="109"/>
    </row>
    <row r="28" spans="1:13" ht="25.5" customHeight="1" x14ac:dyDescent="0.2">
      <c r="A28" s="130" t="s">
        <v>77</v>
      </c>
      <c r="B28" s="130"/>
      <c r="C28" s="130"/>
      <c r="E28" s="110" t="s">
        <v>103</v>
      </c>
      <c r="F28" s="131" t="s">
        <v>106</v>
      </c>
      <c r="G28" s="131"/>
      <c r="H28" s="111">
        <f>H20</f>
        <v>76.028582475999997</v>
      </c>
      <c r="I28" s="111">
        <f t="shared" ref="I28" si="15">I20</f>
        <v>35807.947324456996</v>
      </c>
      <c r="J28" s="111">
        <f>J20</f>
        <v>6119.2398793418197</v>
      </c>
      <c r="K28" s="111">
        <f>K20</f>
        <v>246.80870273136003</v>
      </c>
      <c r="L28" s="111">
        <f>L20</f>
        <v>42250.024489006173</v>
      </c>
      <c r="M28" s="104" t="s">
        <v>92</v>
      </c>
    </row>
    <row r="29" spans="1:13" ht="15" x14ac:dyDescent="0.2">
      <c r="E29" s="110" t="s">
        <v>104</v>
      </c>
      <c r="F29" s="131" t="s">
        <v>107</v>
      </c>
      <c r="G29" s="131"/>
      <c r="H29" s="111">
        <f>H27</f>
        <v>91.234298971199991</v>
      </c>
      <c r="I29" s="111">
        <f t="shared" ref="I29:K29" si="16">I27</f>
        <v>42969.5367893484</v>
      </c>
      <c r="J29" s="111">
        <f t="shared" si="16"/>
        <v>7343.087855210184</v>
      </c>
      <c r="K29" s="111">
        <f t="shared" si="16"/>
        <v>296.17044327763199</v>
      </c>
      <c r="L29" s="111">
        <f>SUM(H29:K29)</f>
        <v>50700.029386807415</v>
      </c>
      <c r="M29" s="104" t="s">
        <v>92</v>
      </c>
    </row>
    <row r="31" spans="1:13" ht="15" customHeight="1" x14ac:dyDescent="0.2"/>
    <row r="32" spans="1:13" x14ac:dyDescent="0.2">
      <c r="C32" s="59"/>
    </row>
    <row r="33" spans="3:3" x14ac:dyDescent="0.2">
      <c r="C33" s="59"/>
    </row>
    <row r="34" spans="3:3" x14ac:dyDescent="0.2">
      <c r="C34" s="59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29:G29"/>
    <mergeCell ref="F22:G22"/>
    <mergeCell ref="F23:G23"/>
    <mergeCell ref="F24:G24"/>
    <mergeCell ref="F25:G25"/>
    <mergeCell ref="F26:G26"/>
    <mergeCell ref="F27:G27"/>
    <mergeCell ref="L1:L2"/>
    <mergeCell ref="M1:M2"/>
    <mergeCell ref="F3:G3"/>
    <mergeCell ref="F4:G4"/>
    <mergeCell ref="F21:J21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B12:C12"/>
    <mergeCell ref="B14:C14"/>
    <mergeCell ref="B15:C15"/>
    <mergeCell ref="A28:C28"/>
    <mergeCell ref="F9:G9"/>
    <mergeCell ref="F28:G28"/>
    <mergeCell ref="E1:E2"/>
    <mergeCell ref="F1:G2"/>
    <mergeCell ref="F6:G6"/>
    <mergeCell ref="F7:I7"/>
    <mergeCell ref="F8:G8"/>
    <mergeCell ref="F5:G5"/>
    <mergeCell ref="H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6BD71-1D46-48EB-B852-59A1879510FD}">
  <sheetPr>
    <pageSetUpPr fitToPage="1"/>
  </sheetPr>
  <dimension ref="A1:W52"/>
  <sheetViews>
    <sheetView workbookViewId="0">
      <selection activeCell="C25" sqref="C25"/>
    </sheetView>
  </sheetViews>
  <sheetFormatPr defaultColWidth="9.140625" defaultRowHeight="11.25" customHeight="1" x14ac:dyDescent="0.2"/>
  <cols>
    <col min="1" max="1" width="6.7109375" style="67" customWidth="1"/>
    <col min="2" max="2" width="20.140625" style="67" customWidth="1"/>
    <col min="3" max="3" width="32.7109375" style="95" customWidth="1"/>
    <col min="4" max="8" width="14" style="95" customWidth="1"/>
    <col min="9" max="9" width="9.140625" style="95"/>
    <col min="10" max="14" width="88.7109375" style="96" hidden="1" customWidth="1"/>
    <col min="15" max="20" width="108.85546875" style="96" hidden="1" customWidth="1"/>
    <col min="21" max="21" width="129.5703125" style="96" hidden="1" customWidth="1"/>
    <col min="22" max="23" width="52.85546875" style="96" hidden="1" customWidth="1"/>
    <col min="24" max="16384" width="9.140625" style="95"/>
  </cols>
  <sheetData>
    <row r="1" spans="1:20" s="60" customFormat="1" ht="15" x14ac:dyDescent="0.25">
      <c r="H1" s="61" t="s">
        <v>0</v>
      </c>
    </row>
    <row r="2" spans="1:20" s="60" customFormat="1" ht="15" x14ac:dyDescent="0.25">
      <c r="A2" s="62"/>
      <c r="B2" s="62"/>
      <c r="C2" s="63"/>
      <c r="D2" s="63"/>
      <c r="E2" s="63"/>
      <c r="F2" s="63"/>
      <c r="G2" s="63"/>
      <c r="H2" s="61"/>
    </row>
    <row r="3" spans="1:20" s="60" customFormat="1" ht="15" x14ac:dyDescent="0.25">
      <c r="A3" s="62"/>
      <c r="B3" s="62"/>
      <c r="C3" s="63"/>
      <c r="D3" s="63"/>
      <c r="E3" s="63"/>
      <c r="F3" s="63"/>
      <c r="G3" s="63"/>
      <c r="H3" s="61"/>
    </row>
    <row r="4" spans="1:20" s="60" customFormat="1" ht="15" x14ac:dyDescent="0.25">
      <c r="A4" s="62"/>
      <c r="B4" s="62" t="s">
        <v>1</v>
      </c>
      <c r="C4" s="139" t="s">
        <v>2</v>
      </c>
      <c r="D4" s="139"/>
      <c r="E4" s="139"/>
      <c r="F4" s="139"/>
      <c r="G4" s="139"/>
      <c r="H4" s="63"/>
      <c r="J4" s="64" t="s">
        <v>2</v>
      </c>
      <c r="K4" s="64" t="s">
        <v>3</v>
      </c>
      <c r="L4" s="64" t="s">
        <v>3</v>
      </c>
      <c r="M4" s="64" t="s">
        <v>3</v>
      </c>
      <c r="N4" s="64" t="s">
        <v>3</v>
      </c>
    </row>
    <row r="5" spans="1:20" s="60" customFormat="1" ht="10.5" customHeight="1" x14ac:dyDescent="0.25">
      <c r="A5" s="62"/>
      <c r="B5" s="62"/>
      <c r="C5" s="140" t="s">
        <v>4</v>
      </c>
      <c r="D5" s="140"/>
      <c r="E5" s="140"/>
      <c r="F5" s="140"/>
      <c r="G5" s="140"/>
      <c r="H5" s="63"/>
    </row>
    <row r="6" spans="1:20" s="60" customFormat="1" ht="17.25" customHeight="1" x14ac:dyDescent="0.25">
      <c r="A6" s="62"/>
      <c r="B6" s="63" t="s">
        <v>5</v>
      </c>
      <c r="C6" s="65"/>
      <c r="D6" s="65"/>
      <c r="E6" s="65"/>
      <c r="F6" s="65"/>
      <c r="G6" s="65"/>
      <c r="H6" s="63"/>
    </row>
    <row r="7" spans="1:20" s="60" customFormat="1" ht="17.25" customHeight="1" x14ac:dyDescent="0.25">
      <c r="A7" s="62"/>
      <c r="B7" s="62"/>
      <c r="C7" s="65"/>
      <c r="D7" s="65"/>
      <c r="E7" s="65"/>
      <c r="F7" s="65"/>
      <c r="G7" s="65"/>
      <c r="H7" s="63"/>
    </row>
    <row r="8" spans="1:20" s="60" customFormat="1" ht="17.25" customHeight="1" x14ac:dyDescent="0.25">
      <c r="A8" s="62"/>
      <c r="B8" s="66" t="s">
        <v>78</v>
      </c>
      <c r="C8" s="65"/>
      <c r="D8" s="65"/>
      <c r="E8" s="65"/>
      <c r="F8" s="65"/>
      <c r="G8" s="65"/>
      <c r="H8" s="63"/>
    </row>
    <row r="9" spans="1:20" s="60" customFormat="1" ht="17.25" customHeight="1" x14ac:dyDescent="0.25">
      <c r="A9" s="62"/>
      <c r="B9" s="67" t="s">
        <v>7</v>
      </c>
      <c r="D9" s="61"/>
      <c r="E9" s="65"/>
      <c r="F9" s="65"/>
      <c r="G9" s="65"/>
      <c r="H9" s="63"/>
    </row>
    <row r="10" spans="1:20" s="60" customFormat="1" ht="17.25" customHeight="1" x14ac:dyDescent="0.25">
      <c r="A10" s="62"/>
      <c r="B10" s="62"/>
      <c r="C10" s="141"/>
      <c r="D10" s="141"/>
      <c r="E10" s="141"/>
      <c r="F10" s="141"/>
      <c r="G10" s="141"/>
      <c r="H10" s="63"/>
    </row>
    <row r="11" spans="1:20" s="60" customFormat="1" ht="11.25" customHeight="1" x14ac:dyDescent="0.25">
      <c r="A11" s="68"/>
      <c r="B11" s="68"/>
      <c r="C11" s="140" t="s">
        <v>8</v>
      </c>
      <c r="D11" s="140"/>
      <c r="E11" s="140"/>
      <c r="F11" s="140"/>
      <c r="G11" s="140"/>
      <c r="H11" s="69"/>
    </row>
    <row r="12" spans="1:20" s="60" customFormat="1" ht="11.25" customHeight="1" x14ac:dyDescent="0.25">
      <c r="A12" s="68"/>
      <c r="B12" s="68"/>
      <c r="C12" s="65"/>
      <c r="D12" s="65"/>
      <c r="E12" s="65"/>
      <c r="F12" s="65"/>
      <c r="G12" s="65"/>
      <c r="H12" s="69"/>
    </row>
    <row r="13" spans="1:20" s="60" customFormat="1" ht="18" x14ac:dyDescent="0.25">
      <c r="A13" s="68"/>
      <c r="B13" s="142" t="s">
        <v>9</v>
      </c>
      <c r="C13" s="142"/>
      <c r="D13" s="142"/>
      <c r="E13" s="142"/>
      <c r="F13" s="142"/>
      <c r="G13" s="142"/>
      <c r="H13" s="69"/>
    </row>
    <row r="14" spans="1:20" s="60" customFormat="1" ht="11.25" customHeight="1" x14ac:dyDescent="0.25">
      <c r="A14" s="68"/>
      <c r="B14" s="68"/>
      <c r="C14" s="65"/>
      <c r="D14" s="65"/>
      <c r="E14" s="65"/>
      <c r="F14" s="65"/>
      <c r="G14" s="65"/>
      <c r="H14" s="69"/>
    </row>
    <row r="15" spans="1:20" s="60" customFormat="1" ht="34.5" x14ac:dyDescent="0.25">
      <c r="A15" s="70"/>
      <c r="B15" s="138" t="s">
        <v>10</v>
      </c>
      <c r="C15" s="138"/>
      <c r="D15" s="138"/>
      <c r="E15" s="138"/>
      <c r="F15" s="138"/>
      <c r="G15" s="138"/>
      <c r="H15" s="64"/>
      <c r="O15" s="64" t="s">
        <v>10</v>
      </c>
      <c r="P15" s="64" t="s">
        <v>3</v>
      </c>
      <c r="Q15" s="64" t="s">
        <v>3</v>
      </c>
      <c r="R15" s="64" t="s">
        <v>3</v>
      </c>
      <c r="S15" s="64" t="s">
        <v>3</v>
      </c>
      <c r="T15" s="64" t="s">
        <v>3</v>
      </c>
    </row>
    <row r="16" spans="1:20" s="60" customFormat="1" ht="13.5" customHeight="1" x14ac:dyDescent="0.25">
      <c r="A16" s="71"/>
      <c r="B16" s="143" t="s">
        <v>11</v>
      </c>
      <c r="C16" s="143"/>
      <c r="D16" s="143"/>
      <c r="E16" s="143"/>
      <c r="F16" s="143"/>
      <c r="G16" s="143"/>
      <c r="H16" s="72"/>
    </row>
    <row r="17" spans="1:23" s="60" customFormat="1" ht="9.75" customHeight="1" x14ac:dyDescent="0.25">
      <c r="A17" s="62"/>
      <c r="B17" s="62"/>
      <c r="C17" s="63"/>
      <c r="D17" s="73"/>
      <c r="E17" s="73"/>
      <c r="F17" s="73"/>
      <c r="G17" s="74"/>
      <c r="H17" s="74"/>
    </row>
    <row r="18" spans="1:23" s="60" customFormat="1" ht="15" x14ac:dyDescent="0.25">
      <c r="A18" s="75"/>
      <c r="B18" s="144" t="s">
        <v>79</v>
      </c>
      <c r="C18" s="144"/>
      <c r="D18" s="144"/>
      <c r="E18" s="144"/>
      <c r="F18" s="144"/>
      <c r="G18" s="144"/>
      <c r="H18" s="65"/>
    </row>
    <row r="19" spans="1:23" s="60" customFormat="1" ht="9.75" customHeight="1" x14ac:dyDescent="0.25">
      <c r="A19" s="62"/>
      <c r="B19" s="62"/>
      <c r="C19" s="63"/>
      <c r="D19" s="65"/>
      <c r="E19" s="65"/>
      <c r="F19" s="65"/>
      <c r="G19" s="65"/>
      <c r="H19" s="65"/>
    </row>
    <row r="20" spans="1:23" s="60" customFormat="1" ht="16.5" customHeight="1" x14ac:dyDescent="0.25">
      <c r="A20" s="145" t="s">
        <v>12</v>
      </c>
      <c r="B20" s="145" t="s">
        <v>13</v>
      </c>
      <c r="C20" s="148" t="s">
        <v>14</v>
      </c>
      <c r="D20" s="151" t="s">
        <v>15</v>
      </c>
      <c r="E20" s="151"/>
      <c r="F20" s="151"/>
      <c r="G20" s="151"/>
      <c r="H20" s="151" t="s">
        <v>16</v>
      </c>
    </row>
    <row r="21" spans="1:23" s="60" customFormat="1" ht="50.25" customHeight="1" x14ac:dyDescent="0.25">
      <c r="A21" s="146"/>
      <c r="B21" s="146"/>
      <c r="C21" s="149"/>
      <c r="D21" s="148" t="s">
        <v>17</v>
      </c>
      <c r="E21" s="148" t="s">
        <v>18</v>
      </c>
      <c r="F21" s="148" t="s">
        <v>19</v>
      </c>
      <c r="G21" s="155" t="s">
        <v>20</v>
      </c>
      <c r="H21" s="151"/>
    </row>
    <row r="22" spans="1:23" s="60" customFormat="1" ht="3.75" customHeight="1" x14ac:dyDescent="0.25">
      <c r="A22" s="147"/>
      <c r="B22" s="147"/>
      <c r="C22" s="150"/>
      <c r="D22" s="150"/>
      <c r="E22" s="150"/>
      <c r="F22" s="150"/>
      <c r="G22" s="156"/>
      <c r="H22" s="151"/>
    </row>
    <row r="23" spans="1:23" s="60" customFormat="1" ht="15" x14ac:dyDescent="0.25">
      <c r="A23" s="76">
        <v>1</v>
      </c>
      <c r="B23" s="76">
        <v>2</v>
      </c>
      <c r="C23" s="77">
        <v>3</v>
      </c>
      <c r="D23" s="77">
        <v>4</v>
      </c>
      <c r="E23" s="77">
        <v>5</v>
      </c>
      <c r="F23" s="77">
        <v>6</v>
      </c>
      <c r="G23" s="77">
        <v>7</v>
      </c>
      <c r="H23" s="77">
        <v>8</v>
      </c>
    </row>
    <row r="24" spans="1:23" s="60" customFormat="1" ht="15" x14ac:dyDescent="0.25">
      <c r="A24" s="152" t="s">
        <v>21</v>
      </c>
      <c r="B24" s="153"/>
      <c r="C24" s="153"/>
      <c r="D24" s="153"/>
      <c r="E24" s="153"/>
      <c r="F24" s="153"/>
      <c r="G24" s="153"/>
      <c r="H24" s="154"/>
      <c r="U24" s="78" t="s">
        <v>21</v>
      </c>
    </row>
    <row r="25" spans="1:23" s="60" customFormat="1" ht="15" x14ac:dyDescent="0.25">
      <c r="A25" s="76" t="s">
        <v>22</v>
      </c>
      <c r="B25" s="79" t="s">
        <v>23</v>
      </c>
      <c r="C25" s="80" t="s">
        <v>24</v>
      </c>
      <c r="D25" s="81">
        <v>18958.332549999999</v>
      </c>
      <c r="E25" s="82"/>
      <c r="F25" s="81">
        <v>3362.56612</v>
      </c>
      <c r="G25" s="82"/>
      <c r="H25" s="81">
        <v>22320.898669999999</v>
      </c>
      <c r="U25" s="78"/>
    </row>
    <row r="26" spans="1:23" s="60" customFormat="1" ht="22.5" x14ac:dyDescent="0.25">
      <c r="A26" s="79"/>
      <c r="B26" s="79"/>
      <c r="C26" s="82" t="s">
        <v>28</v>
      </c>
      <c r="D26" s="81">
        <v>15220.43318</v>
      </c>
      <c r="E26" s="82"/>
      <c r="F26" s="81">
        <v>2699.5893700000001</v>
      </c>
      <c r="G26" s="82"/>
      <c r="H26" s="81">
        <v>17920.022550000002</v>
      </c>
      <c r="U26" s="78"/>
    </row>
    <row r="27" spans="1:23" s="60" customFormat="1" ht="23.25" x14ac:dyDescent="0.25">
      <c r="A27" s="83"/>
      <c r="B27" s="157" t="s">
        <v>29</v>
      </c>
      <c r="C27" s="158"/>
      <c r="D27" s="84">
        <v>15220.43318</v>
      </c>
      <c r="E27" s="85"/>
      <c r="F27" s="86">
        <v>2699.5893700000001</v>
      </c>
      <c r="G27" s="87"/>
      <c r="H27" s="86">
        <v>17920.022550000002</v>
      </c>
      <c r="U27" s="78"/>
      <c r="V27" s="88" t="s">
        <v>29</v>
      </c>
    </row>
    <row r="28" spans="1:23" s="60" customFormat="1" ht="15" x14ac:dyDescent="0.25">
      <c r="A28" s="152" t="s">
        <v>30</v>
      </c>
      <c r="B28" s="153"/>
      <c r="C28" s="153"/>
      <c r="D28" s="153"/>
      <c r="E28" s="153"/>
      <c r="F28" s="153"/>
      <c r="G28" s="153"/>
      <c r="H28" s="154"/>
      <c r="U28" s="78" t="s">
        <v>30</v>
      </c>
      <c r="V28" s="88"/>
    </row>
    <row r="29" spans="1:23" s="60" customFormat="1" ht="15" x14ac:dyDescent="0.25">
      <c r="A29" s="83"/>
      <c r="B29" s="159" t="s">
        <v>31</v>
      </c>
      <c r="C29" s="160"/>
      <c r="D29" s="84">
        <v>15220.43318</v>
      </c>
      <c r="E29" s="85"/>
      <c r="F29" s="86">
        <v>2699.5893700000001</v>
      </c>
      <c r="G29" s="87"/>
      <c r="H29" s="86">
        <v>17920.022550000002</v>
      </c>
      <c r="U29" s="78"/>
      <c r="V29" s="88"/>
      <c r="W29" s="89" t="s">
        <v>31</v>
      </c>
    </row>
    <row r="30" spans="1:23" s="60" customFormat="1" ht="15" x14ac:dyDescent="0.25">
      <c r="A30" s="152" t="s">
        <v>32</v>
      </c>
      <c r="B30" s="153"/>
      <c r="C30" s="153"/>
      <c r="D30" s="153"/>
      <c r="E30" s="153"/>
      <c r="F30" s="153"/>
      <c r="G30" s="153"/>
      <c r="H30" s="154"/>
      <c r="U30" s="78" t="s">
        <v>32</v>
      </c>
      <c r="V30" s="88"/>
      <c r="W30" s="89"/>
    </row>
    <row r="31" spans="1:23" s="60" customFormat="1" ht="15" x14ac:dyDescent="0.25">
      <c r="A31" s="83"/>
      <c r="B31" s="159" t="s">
        <v>33</v>
      </c>
      <c r="C31" s="160"/>
      <c r="D31" s="84">
        <v>15220.43318</v>
      </c>
      <c r="E31" s="85"/>
      <c r="F31" s="86">
        <v>2699.5893700000001</v>
      </c>
      <c r="G31" s="87"/>
      <c r="H31" s="86">
        <v>17920.022550000002</v>
      </c>
      <c r="U31" s="78"/>
      <c r="V31" s="88"/>
      <c r="W31" s="89" t="s">
        <v>33</v>
      </c>
    </row>
    <row r="32" spans="1:23" s="60" customFormat="1" ht="15" x14ac:dyDescent="0.25">
      <c r="A32" s="152" t="s">
        <v>34</v>
      </c>
      <c r="B32" s="153"/>
      <c r="C32" s="153"/>
      <c r="D32" s="153"/>
      <c r="E32" s="153"/>
      <c r="F32" s="153"/>
      <c r="G32" s="153"/>
      <c r="H32" s="154"/>
      <c r="U32" s="78" t="s">
        <v>34</v>
      </c>
      <c r="V32" s="88"/>
      <c r="W32" s="89"/>
    </row>
    <row r="33" spans="1:23" s="60" customFormat="1" ht="15" x14ac:dyDescent="0.25">
      <c r="A33" s="76" t="s">
        <v>35</v>
      </c>
      <c r="B33" s="79"/>
      <c r="C33" s="80" t="s">
        <v>36</v>
      </c>
      <c r="D33" s="82"/>
      <c r="E33" s="82"/>
      <c r="F33" s="82"/>
      <c r="G33" s="90">
        <v>118.92783</v>
      </c>
      <c r="H33" s="90">
        <v>118.92783</v>
      </c>
      <c r="U33" s="78"/>
      <c r="V33" s="88"/>
      <c r="W33" s="89"/>
    </row>
    <row r="34" spans="1:23" s="60" customFormat="1" ht="22.5" x14ac:dyDescent="0.25">
      <c r="A34" s="79"/>
      <c r="B34" s="79"/>
      <c r="C34" s="82" t="s">
        <v>28</v>
      </c>
      <c r="D34" s="82"/>
      <c r="E34" s="82"/>
      <c r="F34" s="82"/>
      <c r="G34" s="90">
        <v>95.479550000000003</v>
      </c>
      <c r="H34" s="90">
        <v>95.479550000000003</v>
      </c>
      <c r="U34" s="78"/>
      <c r="V34" s="88"/>
      <c r="W34" s="89"/>
    </row>
    <row r="35" spans="1:23" s="60" customFormat="1" ht="15" x14ac:dyDescent="0.25">
      <c r="A35" s="76" t="s">
        <v>38</v>
      </c>
      <c r="B35" s="79"/>
      <c r="C35" s="80" t="s">
        <v>39</v>
      </c>
      <c r="D35" s="82"/>
      <c r="E35" s="82"/>
      <c r="F35" s="82"/>
      <c r="G35" s="91">
        <v>51.503999999999998</v>
      </c>
      <c r="H35" s="91">
        <v>51.503999999999998</v>
      </c>
      <c r="U35" s="78"/>
      <c r="V35" s="88"/>
      <c r="W35" s="89"/>
    </row>
    <row r="36" spans="1:23" s="60" customFormat="1" ht="22.5" x14ac:dyDescent="0.25">
      <c r="A36" s="79"/>
      <c r="B36" s="79"/>
      <c r="C36" s="82" t="s">
        <v>28</v>
      </c>
      <c r="D36" s="82"/>
      <c r="E36" s="82"/>
      <c r="F36" s="82"/>
      <c r="G36" s="90">
        <v>41.349269999999997</v>
      </c>
      <c r="H36" s="90">
        <v>41.349269999999997</v>
      </c>
      <c r="U36" s="78"/>
      <c r="V36" s="88"/>
      <c r="W36" s="89"/>
    </row>
    <row r="37" spans="1:23" s="60" customFormat="1" ht="15" x14ac:dyDescent="0.25">
      <c r="A37" s="76" t="s">
        <v>41</v>
      </c>
      <c r="B37" s="79"/>
      <c r="C37" s="80" t="s">
        <v>42</v>
      </c>
      <c r="D37" s="82"/>
      <c r="E37" s="82"/>
      <c r="F37" s="82"/>
      <c r="G37" s="90">
        <v>37.585209999999996</v>
      </c>
      <c r="H37" s="90">
        <v>37.585209999999996</v>
      </c>
      <c r="U37" s="78"/>
      <c r="V37" s="88"/>
      <c r="W37" s="89"/>
    </row>
    <row r="38" spans="1:23" s="60" customFormat="1" ht="22.5" x14ac:dyDescent="0.25">
      <c r="A38" s="79"/>
      <c r="B38" s="79"/>
      <c r="C38" s="82" t="s">
        <v>28</v>
      </c>
      <c r="D38" s="82"/>
      <c r="E38" s="82"/>
      <c r="F38" s="82"/>
      <c r="G38" s="90">
        <v>30.174759999999999</v>
      </c>
      <c r="H38" s="90">
        <v>30.174759999999999</v>
      </c>
      <c r="U38" s="78"/>
      <c r="V38" s="88"/>
      <c r="W38" s="89"/>
    </row>
    <row r="39" spans="1:23" s="60" customFormat="1" ht="15" x14ac:dyDescent="0.25">
      <c r="A39" s="83"/>
      <c r="B39" s="157" t="s">
        <v>44</v>
      </c>
      <c r="C39" s="158"/>
      <c r="D39" s="85"/>
      <c r="E39" s="85"/>
      <c r="F39" s="87"/>
      <c r="G39" s="92">
        <v>167.00358</v>
      </c>
      <c r="H39" s="92">
        <v>167.00358</v>
      </c>
      <c r="U39" s="78"/>
      <c r="V39" s="88" t="s">
        <v>44</v>
      </c>
      <c r="W39" s="89"/>
    </row>
    <row r="40" spans="1:23" s="60" customFormat="1" ht="15" x14ac:dyDescent="0.25">
      <c r="A40" s="83"/>
      <c r="B40" s="159" t="s">
        <v>45</v>
      </c>
      <c r="C40" s="160"/>
      <c r="D40" s="84">
        <v>15220.43318</v>
      </c>
      <c r="E40" s="85"/>
      <c r="F40" s="86">
        <v>2699.5893700000001</v>
      </c>
      <c r="G40" s="92">
        <v>167.00358</v>
      </c>
      <c r="H40" s="86">
        <v>18087.026129999998</v>
      </c>
      <c r="U40" s="78"/>
      <c r="V40" s="88"/>
      <c r="W40" s="89" t="s">
        <v>45</v>
      </c>
    </row>
    <row r="41" spans="1:23" s="60" customFormat="1" ht="48.75" x14ac:dyDescent="0.25">
      <c r="A41" s="152" t="s">
        <v>46</v>
      </c>
      <c r="B41" s="153"/>
      <c r="C41" s="153"/>
      <c r="D41" s="153"/>
      <c r="E41" s="153"/>
      <c r="F41" s="153"/>
      <c r="G41" s="153"/>
      <c r="H41" s="154"/>
      <c r="U41" s="78" t="s">
        <v>46</v>
      </c>
      <c r="V41" s="88"/>
      <c r="W41" s="89"/>
    </row>
    <row r="42" spans="1:23" s="60" customFormat="1" ht="15" x14ac:dyDescent="0.25">
      <c r="A42" s="76" t="s">
        <v>47</v>
      </c>
      <c r="B42" s="79"/>
      <c r="C42" s="80" t="s">
        <v>48</v>
      </c>
      <c r="D42" s="82"/>
      <c r="E42" s="82"/>
      <c r="F42" s="82"/>
      <c r="G42" s="93">
        <v>53.4</v>
      </c>
      <c r="H42" s="93">
        <v>53.4</v>
      </c>
      <c r="U42" s="78"/>
      <c r="V42" s="88"/>
      <c r="W42" s="89"/>
    </row>
    <row r="43" spans="1:23" s="60" customFormat="1" ht="22.5" x14ac:dyDescent="0.25">
      <c r="A43" s="79"/>
      <c r="B43" s="79"/>
      <c r="C43" s="82" t="s">
        <v>28</v>
      </c>
      <c r="D43" s="82"/>
      <c r="E43" s="82"/>
      <c r="F43" s="82"/>
      <c r="G43" s="90">
        <v>42.871450000000003</v>
      </c>
      <c r="H43" s="90">
        <v>42.871450000000003</v>
      </c>
      <c r="U43" s="78"/>
      <c r="V43" s="88"/>
      <c r="W43" s="89"/>
    </row>
    <row r="44" spans="1:23" s="60" customFormat="1" ht="113.25" x14ac:dyDescent="0.25">
      <c r="A44" s="83"/>
      <c r="B44" s="157" t="s">
        <v>50</v>
      </c>
      <c r="C44" s="158"/>
      <c r="D44" s="85"/>
      <c r="E44" s="85"/>
      <c r="F44" s="87"/>
      <c r="G44" s="92">
        <v>42.871450000000003</v>
      </c>
      <c r="H44" s="92">
        <v>42.871450000000003</v>
      </c>
      <c r="U44" s="78"/>
      <c r="V44" s="88" t="s">
        <v>50</v>
      </c>
      <c r="W44" s="89"/>
    </row>
    <row r="45" spans="1:23" s="60" customFormat="1" ht="15" x14ac:dyDescent="0.25">
      <c r="A45" s="83"/>
      <c r="B45" s="159" t="s">
        <v>51</v>
      </c>
      <c r="C45" s="160"/>
      <c r="D45" s="84">
        <v>15220.43318</v>
      </c>
      <c r="E45" s="85"/>
      <c r="F45" s="86">
        <v>2699.5893700000001</v>
      </c>
      <c r="G45" s="92">
        <v>209.87503000000001</v>
      </c>
      <c r="H45" s="86">
        <v>18129.897580000001</v>
      </c>
      <c r="U45" s="78"/>
      <c r="V45" s="88"/>
      <c r="W45" s="89" t="s">
        <v>51</v>
      </c>
    </row>
    <row r="46" spans="1:23" s="60" customFormat="1" ht="15" x14ac:dyDescent="0.25">
      <c r="A46" s="152" t="s">
        <v>52</v>
      </c>
      <c r="B46" s="153"/>
      <c r="C46" s="153"/>
      <c r="D46" s="153"/>
      <c r="E46" s="153"/>
      <c r="F46" s="153"/>
      <c r="G46" s="153"/>
      <c r="H46" s="154"/>
      <c r="U46" s="78" t="s">
        <v>52</v>
      </c>
      <c r="V46" s="88"/>
      <c r="W46" s="89"/>
    </row>
    <row r="47" spans="1:23" s="60" customFormat="1" ht="15" x14ac:dyDescent="0.25">
      <c r="A47" s="83"/>
      <c r="B47" s="159" t="s">
        <v>53</v>
      </c>
      <c r="C47" s="160"/>
      <c r="D47" s="84">
        <v>15220.43318</v>
      </c>
      <c r="E47" s="85"/>
      <c r="F47" s="86">
        <v>2699.5893700000001</v>
      </c>
      <c r="G47" s="92">
        <v>209.87503000000001</v>
      </c>
      <c r="H47" s="86">
        <v>18129.897580000001</v>
      </c>
      <c r="U47" s="78"/>
      <c r="V47" s="88"/>
      <c r="W47" s="89" t="s">
        <v>53</v>
      </c>
    </row>
    <row r="48" spans="1:23" s="60" customFormat="1" ht="15" x14ac:dyDescent="0.25">
      <c r="A48" s="152" t="s">
        <v>54</v>
      </c>
      <c r="B48" s="153"/>
      <c r="C48" s="153"/>
      <c r="D48" s="153"/>
      <c r="E48" s="153"/>
      <c r="F48" s="153"/>
      <c r="G48" s="153"/>
      <c r="H48" s="154"/>
      <c r="U48" s="78" t="s">
        <v>54</v>
      </c>
      <c r="V48" s="88"/>
      <c r="W48" s="89"/>
    </row>
    <row r="49" spans="1:23" s="60" customFormat="1" ht="15" x14ac:dyDescent="0.25">
      <c r="A49" s="76" t="s">
        <v>22</v>
      </c>
      <c r="B49" s="79" t="s">
        <v>55</v>
      </c>
      <c r="C49" s="80" t="s">
        <v>56</v>
      </c>
      <c r="D49" s="81">
        <v>3044.08664</v>
      </c>
      <c r="E49" s="82"/>
      <c r="F49" s="90">
        <v>539.91786999999999</v>
      </c>
      <c r="G49" s="90">
        <v>41.975009999999997</v>
      </c>
      <c r="H49" s="81">
        <v>3625.9795199999999</v>
      </c>
      <c r="U49" s="78"/>
      <c r="V49" s="88"/>
      <c r="W49" s="89"/>
    </row>
    <row r="50" spans="1:23" s="60" customFormat="1" ht="15" x14ac:dyDescent="0.25">
      <c r="A50" s="76"/>
      <c r="B50" s="79"/>
      <c r="C50" s="80"/>
      <c r="D50" s="82" t="s">
        <v>57</v>
      </c>
      <c r="E50" s="82" t="s">
        <v>58</v>
      </c>
      <c r="F50" s="82" t="s">
        <v>59</v>
      </c>
      <c r="G50" s="82" t="s">
        <v>60</v>
      </c>
      <c r="H50" s="82"/>
      <c r="U50" s="78"/>
      <c r="V50" s="88"/>
      <c r="W50" s="89"/>
    </row>
    <row r="51" spans="1:23" s="60" customFormat="1" ht="15" x14ac:dyDescent="0.25">
      <c r="A51" s="83"/>
      <c r="B51" s="157" t="s">
        <v>61</v>
      </c>
      <c r="C51" s="158"/>
      <c r="D51" s="84">
        <v>3044.08664</v>
      </c>
      <c r="E51" s="85"/>
      <c r="F51" s="92">
        <v>539.91786999999999</v>
      </c>
      <c r="G51" s="92">
        <v>41.975009999999997</v>
      </c>
      <c r="H51" s="86">
        <v>3625.9795199999999</v>
      </c>
      <c r="U51" s="78"/>
      <c r="V51" s="88" t="s">
        <v>61</v>
      </c>
      <c r="W51" s="89"/>
    </row>
    <row r="52" spans="1:23" s="60" customFormat="1" ht="15" x14ac:dyDescent="0.25">
      <c r="A52" s="83"/>
      <c r="B52" s="159" t="s">
        <v>62</v>
      </c>
      <c r="C52" s="160"/>
      <c r="D52" s="84">
        <v>18264.519820000001</v>
      </c>
      <c r="E52" s="85"/>
      <c r="F52" s="86">
        <v>3239.5072399999999</v>
      </c>
      <c r="G52" s="92">
        <v>251.85004000000001</v>
      </c>
      <c r="H52" s="94">
        <v>21755.877100000002</v>
      </c>
      <c r="U52" s="78"/>
      <c r="V52" s="88"/>
      <c r="W52" s="89" t="s">
        <v>62</v>
      </c>
    </row>
  </sheetData>
  <mergeCells count="34">
    <mergeCell ref="B47:C47"/>
    <mergeCell ref="A48:H48"/>
    <mergeCell ref="B51:C51"/>
    <mergeCell ref="B52:C52"/>
    <mergeCell ref="B39:C39"/>
    <mergeCell ref="B40:C40"/>
    <mergeCell ref="A41:H41"/>
    <mergeCell ref="B44:C44"/>
    <mergeCell ref="B45:C45"/>
    <mergeCell ref="A46:H46"/>
    <mergeCell ref="A32:H32"/>
    <mergeCell ref="H20:H22"/>
    <mergeCell ref="D21:D22"/>
    <mergeCell ref="E21:E22"/>
    <mergeCell ref="F21:F22"/>
    <mergeCell ref="G21:G22"/>
    <mergeCell ref="A24:H24"/>
    <mergeCell ref="B27:C27"/>
    <mergeCell ref="A28:H28"/>
    <mergeCell ref="B29:C29"/>
    <mergeCell ref="A30:H30"/>
    <mergeCell ref="B31:C31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3D190-01BF-4BD1-95FC-A7A99ED01D95}">
  <dimension ref="A1:C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41" bestFit="1" customWidth="1"/>
    <col min="2" max="2" width="36.7109375" style="41" bestFit="1" customWidth="1"/>
    <col min="3" max="3" width="76.7109375" style="41" customWidth="1"/>
    <col min="4" max="16384" width="8.85546875" style="41"/>
  </cols>
  <sheetData>
    <row r="1" spans="1:3" ht="15.75" x14ac:dyDescent="0.2">
      <c r="A1" s="40"/>
      <c r="B1" s="40"/>
      <c r="C1" s="40"/>
    </row>
    <row r="2" spans="1:3" ht="15" x14ac:dyDescent="0.2">
      <c r="A2" s="42"/>
      <c r="B2" s="42" t="s">
        <v>1</v>
      </c>
      <c r="C2" s="43" t="s">
        <v>64</v>
      </c>
    </row>
    <row r="3" spans="1:3" ht="15" x14ac:dyDescent="0.2">
      <c r="A3" s="44"/>
      <c r="B3" s="44"/>
      <c r="C3" s="44"/>
    </row>
    <row r="4" spans="1:3" ht="15" x14ac:dyDescent="0.2">
      <c r="A4" s="42"/>
      <c r="B4" s="42"/>
      <c r="C4" s="42"/>
    </row>
    <row r="5" spans="1:3" ht="15" x14ac:dyDescent="0.2">
      <c r="A5" s="42"/>
      <c r="B5" s="42"/>
      <c r="C5" s="42"/>
    </row>
    <row r="6" spans="1:3" ht="25.5" x14ac:dyDescent="0.2">
      <c r="A6" s="42"/>
      <c r="B6" s="45" t="s">
        <v>108</v>
      </c>
      <c r="C6" s="46">
        <f>C26</f>
        <v>23452.835513800004</v>
      </c>
    </row>
    <row r="7" spans="1:3" ht="15" x14ac:dyDescent="0.2">
      <c r="A7" s="42"/>
      <c r="B7" s="42"/>
      <c r="C7" s="42"/>
    </row>
    <row r="8" spans="1:3" ht="15" x14ac:dyDescent="0.2">
      <c r="A8" s="44"/>
      <c r="B8" s="44"/>
      <c r="C8" s="44"/>
    </row>
    <row r="9" spans="1:3" ht="15" x14ac:dyDescent="0.2">
      <c r="A9" s="42"/>
      <c r="B9" s="42"/>
      <c r="C9" s="42"/>
    </row>
    <row r="10" spans="1:3" ht="15" x14ac:dyDescent="0.2">
      <c r="A10" s="42"/>
      <c r="B10" s="47" t="s">
        <v>66</v>
      </c>
      <c r="C10" s="42"/>
    </row>
    <row r="11" spans="1:3" ht="15" x14ac:dyDescent="0.2">
      <c r="A11" s="42"/>
      <c r="B11" s="42"/>
      <c r="C11" s="42"/>
    </row>
    <row r="12" spans="1:3" ht="15.75" x14ac:dyDescent="0.2">
      <c r="A12" s="48"/>
      <c r="B12" s="128" t="s">
        <v>67</v>
      </c>
      <c r="C12" s="128"/>
    </row>
    <row r="13" spans="1:3" ht="15" x14ac:dyDescent="0.2">
      <c r="A13" s="42"/>
      <c r="B13" s="42"/>
      <c r="C13" s="42"/>
    </row>
    <row r="14" spans="1:3" ht="61.5" customHeight="1" x14ac:dyDescent="0.2">
      <c r="A14" s="42"/>
      <c r="B14" s="184" t="s">
        <v>10</v>
      </c>
      <c r="C14" s="184"/>
    </row>
    <row r="15" spans="1:3" ht="15" x14ac:dyDescent="0.2">
      <c r="A15" s="44"/>
      <c r="B15" s="129" t="s">
        <v>11</v>
      </c>
      <c r="C15" s="129"/>
    </row>
    <row r="16" spans="1:3" ht="15" x14ac:dyDescent="0.2">
      <c r="A16" s="42"/>
      <c r="B16" s="42"/>
      <c r="C16" s="42"/>
    </row>
    <row r="17" spans="1:3" ht="15" x14ac:dyDescent="0.2">
      <c r="A17" s="42"/>
      <c r="B17" s="42"/>
      <c r="C17" s="42"/>
    </row>
    <row r="18" spans="1:3" ht="28.5" x14ac:dyDescent="0.2">
      <c r="A18" s="49" t="s">
        <v>12</v>
      </c>
      <c r="B18" s="50" t="s">
        <v>68</v>
      </c>
      <c r="C18" s="51" t="s">
        <v>69</v>
      </c>
    </row>
    <row r="19" spans="1:3" x14ac:dyDescent="0.2">
      <c r="A19" s="49">
        <v>1</v>
      </c>
      <c r="B19" s="50">
        <v>2</v>
      </c>
      <c r="C19" s="52">
        <v>3</v>
      </c>
    </row>
    <row r="20" spans="1:3" x14ac:dyDescent="0.2">
      <c r="A20" s="53">
        <v>1</v>
      </c>
      <c r="B20" s="54" t="s">
        <v>70</v>
      </c>
      <c r="C20" s="55">
        <v>18129.897580000001</v>
      </c>
    </row>
    <row r="21" spans="1:3" x14ac:dyDescent="0.2">
      <c r="A21" s="53">
        <v>1.1000000000000001</v>
      </c>
      <c r="B21" s="54" t="s">
        <v>71</v>
      </c>
      <c r="C21" s="56">
        <v>15220.43318</v>
      </c>
    </row>
    <row r="22" spans="1:3" x14ac:dyDescent="0.2">
      <c r="A22" s="53">
        <v>1.2</v>
      </c>
      <c r="B22" s="54" t="s">
        <v>72</v>
      </c>
      <c r="C22" s="57">
        <v>2699.5893700000001</v>
      </c>
    </row>
    <row r="23" spans="1:3" x14ac:dyDescent="0.2">
      <c r="A23" s="53">
        <v>1.3</v>
      </c>
      <c r="B23" s="54" t="s">
        <v>73</v>
      </c>
      <c r="C23" s="57">
        <v>209.87503000000001</v>
      </c>
    </row>
    <row r="24" spans="1:3" x14ac:dyDescent="0.2">
      <c r="A24" s="53">
        <v>2</v>
      </c>
      <c r="B24" s="54" t="s">
        <v>74</v>
      </c>
      <c r="C24" s="57">
        <v>21755.877100000002</v>
      </c>
    </row>
    <row r="25" spans="1:3" x14ac:dyDescent="0.2">
      <c r="A25" s="53">
        <v>2.1</v>
      </c>
      <c r="B25" s="54" t="s">
        <v>75</v>
      </c>
      <c r="C25" s="57">
        <v>3625.9795199999999</v>
      </c>
    </row>
    <row r="26" spans="1:3" ht="24" x14ac:dyDescent="0.2">
      <c r="A26" s="53">
        <v>3</v>
      </c>
      <c r="B26" s="54" t="s">
        <v>76</v>
      </c>
      <c r="C26" s="58">
        <v>23452.835513800004</v>
      </c>
    </row>
    <row r="27" spans="1:3" ht="15" x14ac:dyDescent="0.2">
      <c r="A27" s="42"/>
      <c r="C27" s="42"/>
    </row>
    <row r="28" spans="1:3" ht="25.5" customHeight="1" x14ac:dyDescent="0.2">
      <c r="A28" s="130" t="s">
        <v>77</v>
      </c>
      <c r="B28" s="130"/>
      <c r="C28" s="130"/>
    </row>
    <row r="31" spans="1:3" ht="15" customHeight="1" x14ac:dyDescent="0.2">
      <c r="C31" s="59"/>
    </row>
    <row r="32" spans="1:3" x14ac:dyDescent="0.2">
      <c r="C32" s="59"/>
    </row>
    <row r="33" spans="3:3" x14ac:dyDescent="0.2">
      <c r="C33" s="59"/>
    </row>
    <row r="34" spans="3:3" x14ac:dyDescent="0.2">
      <c r="C34" s="59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s="41" customFormat="1" ht="15" customHeight="1" x14ac:dyDescent="0.2"/>
    <row r="50" s="41" customFormat="1" ht="15" customHeight="1" x14ac:dyDescent="0.2"/>
    <row r="51" s="41" customFormat="1" ht="15" customHeight="1" x14ac:dyDescent="0.2"/>
    <row r="52" s="41" customFormat="1" ht="15" customHeight="1" x14ac:dyDescent="0.2"/>
    <row r="54" s="41" customFormat="1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5"/>
  <sheetViews>
    <sheetView topLeftCell="A31" workbookViewId="0">
      <selection activeCell="C60" sqref="C60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80" t="s">
        <v>2</v>
      </c>
      <c r="D4" s="180"/>
      <c r="E4" s="180"/>
      <c r="F4" s="180"/>
      <c r="G4" s="180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81" t="s">
        <v>4</v>
      </c>
      <c r="D5" s="181"/>
      <c r="E5" s="181"/>
      <c r="F5" s="181"/>
      <c r="G5" s="181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82"/>
      <c r="D10" s="182"/>
      <c r="E10" s="182"/>
      <c r="F10" s="182"/>
      <c r="G10" s="182"/>
      <c r="H10" s="6"/>
    </row>
    <row r="11" spans="1:20" customFormat="1" ht="11.25" customHeight="1" x14ac:dyDescent="0.25">
      <c r="A11" s="10"/>
      <c r="B11" s="10"/>
      <c r="C11" s="181" t="s">
        <v>8</v>
      </c>
      <c r="D11" s="181"/>
      <c r="E11" s="181"/>
      <c r="F11" s="181"/>
      <c r="G11" s="181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83" t="s">
        <v>9</v>
      </c>
      <c r="C13" s="183"/>
      <c r="D13" s="183"/>
      <c r="E13" s="183"/>
      <c r="F13" s="183"/>
      <c r="G13" s="183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34.5" x14ac:dyDescent="0.25">
      <c r="A15" s="12"/>
      <c r="B15" s="173" t="s">
        <v>10</v>
      </c>
      <c r="C15" s="173"/>
      <c r="D15" s="173"/>
      <c r="E15" s="173"/>
      <c r="F15" s="173"/>
      <c r="G15" s="173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74" t="s">
        <v>11</v>
      </c>
      <c r="C16" s="174"/>
      <c r="D16" s="174"/>
      <c r="E16" s="174"/>
      <c r="F16" s="174"/>
      <c r="G16" s="174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75" t="s">
        <v>63</v>
      </c>
      <c r="C18" s="175"/>
      <c r="D18" s="175"/>
      <c r="E18" s="175"/>
      <c r="F18" s="175"/>
      <c r="G18" s="175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76" t="s">
        <v>12</v>
      </c>
      <c r="B20" s="176" t="s">
        <v>13</v>
      </c>
      <c r="C20" s="169" t="s">
        <v>14</v>
      </c>
      <c r="D20" s="168" t="s">
        <v>15</v>
      </c>
      <c r="E20" s="168"/>
      <c r="F20" s="168"/>
      <c r="G20" s="168"/>
      <c r="H20" s="168" t="s">
        <v>16</v>
      </c>
    </row>
    <row r="21" spans="1:23" customFormat="1" ht="50.25" customHeight="1" x14ac:dyDescent="0.25">
      <c r="A21" s="177"/>
      <c r="B21" s="177"/>
      <c r="C21" s="179"/>
      <c r="D21" s="169" t="s">
        <v>17</v>
      </c>
      <c r="E21" s="169" t="s">
        <v>18</v>
      </c>
      <c r="F21" s="169" t="s">
        <v>19</v>
      </c>
      <c r="G21" s="171" t="s">
        <v>20</v>
      </c>
      <c r="H21" s="168"/>
    </row>
    <row r="22" spans="1:23" customFormat="1" ht="3.75" customHeight="1" x14ac:dyDescent="0.25">
      <c r="A22" s="178"/>
      <c r="B22" s="178"/>
      <c r="C22" s="170"/>
      <c r="D22" s="170"/>
      <c r="E22" s="170"/>
      <c r="F22" s="170"/>
      <c r="G22" s="172"/>
      <c r="H22" s="168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65" t="s">
        <v>21</v>
      </c>
      <c r="B24" s="166"/>
      <c r="C24" s="166"/>
      <c r="D24" s="166"/>
      <c r="E24" s="166"/>
      <c r="F24" s="166"/>
      <c r="G24" s="166"/>
      <c r="H24" s="167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21820.083610000001</v>
      </c>
      <c r="E25" s="24"/>
      <c r="F25" s="25">
        <v>3609.3449999999998</v>
      </c>
      <c r="G25" s="24"/>
      <c r="H25" s="23">
        <v>25429.428609999999</v>
      </c>
      <c r="U25" s="20"/>
    </row>
    <row r="26" spans="1:23" customFormat="1" ht="22.5" hidden="1" x14ac:dyDescent="0.25">
      <c r="A26" s="18"/>
      <c r="B26" s="21"/>
      <c r="C26" s="22"/>
      <c r="D26" s="24" t="s">
        <v>25</v>
      </c>
      <c r="E26" s="24"/>
      <c r="F26" s="24" t="s">
        <v>26</v>
      </c>
      <c r="G26" s="24"/>
      <c r="H26" s="24"/>
      <c r="U26" s="20"/>
    </row>
    <row r="27" spans="1:23" customFormat="1" ht="15" hidden="1" x14ac:dyDescent="0.25">
      <c r="A27" s="21"/>
      <c r="B27" s="21" t="s">
        <v>22</v>
      </c>
      <c r="C27" s="24" t="s">
        <v>27</v>
      </c>
      <c r="D27" s="26">
        <v>0.78325889999999998</v>
      </c>
      <c r="E27" s="26">
        <v>0.78325889999999998</v>
      </c>
      <c r="F27" s="26">
        <v>0.78325889999999998</v>
      </c>
      <c r="G27" s="26">
        <v>0.78325889999999998</v>
      </c>
      <c r="H27" s="24"/>
      <c r="U27" s="20"/>
    </row>
    <row r="28" spans="1:23" customFormat="1" ht="22.5" x14ac:dyDescent="0.25">
      <c r="A28" s="21"/>
      <c r="B28" s="21"/>
      <c r="C28" s="24" t="s">
        <v>28</v>
      </c>
      <c r="D28" s="27">
        <v>17090.7755</v>
      </c>
      <c r="E28" s="24"/>
      <c r="F28" s="23">
        <v>2827.0517300000001</v>
      </c>
      <c r="G28" s="24"/>
      <c r="H28" s="23">
        <v>19917.827229999999</v>
      </c>
      <c r="U28" s="20"/>
    </row>
    <row r="29" spans="1:23" customFormat="1" ht="23.25" x14ac:dyDescent="0.25">
      <c r="A29" s="28"/>
      <c r="B29" s="161" t="s">
        <v>29</v>
      </c>
      <c r="C29" s="162"/>
      <c r="D29" s="29">
        <v>17090.7755</v>
      </c>
      <c r="E29" s="30"/>
      <c r="F29" s="31">
        <v>2827.0517300000001</v>
      </c>
      <c r="G29" s="32"/>
      <c r="H29" s="31">
        <v>19917.827229999999</v>
      </c>
      <c r="U29" s="20"/>
      <c r="V29" s="33" t="s">
        <v>29</v>
      </c>
    </row>
    <row r="30" spans="1:23" customFormat="1" ht="15" x14ac:dyDescent="0.25">
      <c r="A30" s="165" t="s">
        <v>30</v>
      </c>
      <c r="B30" s="166"/>
      <c r="C30" s="166"/>
      <c r="D30" s="166"/>
      <c r="E30" s="166"/>
      <c r="F30" s="166"/>
      <c r="G30" s="166"/>
      <c r="H30" s="167"/>
      <c r="U30" s="20" t="s">
        <v>30</v>
      </c>
      <c r="V30" s="33"/>
    </row>
    <row r="31" spans="1:23" customFormat="1" ht="15" x14ac:dyDescent="0.25">
      <c r="A31" s="28"/>
      <c r="B31" s="163" t="s">
        <v>31</v>
      </c>
      <c r="C31" s="164"/>
      <c r="D31" s="29">
        <v>17090.7755</v>
      </c>
      <c r="E31" s="30"/>
      <c r="F31" s="31">
        <v>2827.0517300000001</v>
      </c>
      <c r="G31" s="32"/>
      <c r="H31" s="31">
        <v>19917.827229999999</v>
      </c>
      <c r="U31" s="20"/>
      <c r="V31" s="33"/>
      <c r="W31" s="34" t="s">
        <v>31</v>
      </c>
    </row>
    <row r="32" spans="1:23" customFormat="1" ht="15" x14ac:dyDescent="0.25">
      <c r="A32" s="165" t="s">
        <v>32</v>
      </c>
      <c r="B32" s="166"/>
      <c r="C32" s="166"/>
      <c r="D32" s="166"/>
      <c r="E32" s="166"/>
      <c r="F32" s="166"/>
      <c r="G32" s="166"/>
      <c r="H32" s="167"/>
      <c r="U32" s="20" t="s">
        <v>32</v>
      </c>
      <c r="V32" s="33"/>
      <c r="W32" s="34"/>
    </row>
    <row r="33" spans="1:23" customFormat="1" ht="15" x14ac:dyDescent="0.25">
      <c r="A33" s="28"/>
      <c r="B33" s="163" t="s">
        <v>33</v>
      </c>
      <c r="C33" s="164"/>
      <c r="D33" s="29">
        <v>17090.7755</v>
      </c>
      <c r="E33" s="30"/>
      <c r="F33" s="31">
        <v>2827.0517300000001</v>
      </c>
      <c r="G33" s="32"/>
      <c r="H33" s="31">
        <v>19917.827229999999</v>
      </c>
      <c r="U33" s="20"/>
      <c r="V33" s="33"/>
      <c r="W33" s="34" t="s">
        <v>33</v>
      </c>
    </row>
    <row r="34" spans="1:23" customFormat="1" ht="15" x14ac:dyDescent="0.25">
      <c r="A34" s="165" t="s">
        <v>34</v>
      </c>
      <c r="B34" s="166"/>
      <c r="C34" s="166"/>
      <c r="D34" s="166"/>
      <c r="E34" s="166"/>
      <c r="F34" s="166"/>
      <c r="G34" s="166"/>
      <c r="H34" s="167"/>
      <c r="U34" s="20" t="s">
        <v>34</v>
      </c>
      <c r="V34" s="33"/>
      <c r="W34" s="34"/>
    </row>
    <row r="35" spans="1:23" customFormat="1" ht="15" x14ac:dyDescent="0.25">
      <c r="A35" s="18" t="s">
        <v>35</v>
      </c>
      <c r="B35" s="21"/>
      <c r="C35" s="22" t="s">
        <v>36</v>
      </c>
      <c r="D35" s="24"/>
      <c r="E35" s="24"/>
      <c r="F35" s="24"/>
      <c r="G35" s="35">
        <v>75.108029999999999</v>
      </c>
      <c r="H35" s="35">
        <v>75.108029999999999</v>
      </c>
      <c r="U35" s="20"/>
      <c r="V35" s="33"/>
      <c r="W35" s="34"/>
    </row>
    <row r="36" spans="1:23" customFormat="1" ht="33.75" hidden="1" x14ac:dyDescent="0.25">
      <c r="A36" s="18"/>
      <c r="B36" s="21"/>
      <c r="C36" s="22"/>
      <c r="D36" s="24"/>
      <c r="E36" s="24"/>
      <c r="F36" s="24"/>
      <c r="G36" s="24" t="s">
        <v>37</v>
      </c>
      <c r="H36" s="24"/>
      <c r="U36" s="20"/>
      <c r="V36" s="33"/>
      <c r="W36" s="34"/>
    </row>
    <row r="37" spans="1:23" customFormat="1" ht="15" hidden="1" x14ac:dyDescent="0.25">
      <c r="A37" s="21"/>
      <c r="B37" s="21" t="s">
        <v>22</v>
      </c>
      <c r="C37" s="24" t="s">
        <v>27</v>
      </c>
      <c r="D37" s="26">
        <v>0.78325889999999998</v>
      </c>
      <c r="E37" s="26">
        <v>0.78325889999999998</v>
      </c>
      <c r="F37" s="26">
        <v>0.78325889999999998</v>
      </c>
      <c r="G37" s="26">
        <v>0.78325889999999998</v>
      </c>
      <c r="H37" s="24"/>
      <c r="U37" s="20"/>
      <c r="V37" s="33"/>
      <c r="W37" s="34"/>
    </row>
    <row r="38" spans="1:23" customFormat="1" ht="22.5" x14ac:dyDescent="0.25">
      <c r="A38" s="21"/>
      <c r="B38" s="21"/>
      <c r="C38" s="24" t="s">
        <v>28</v>
      </c>
      <c r="D38" s="24"/>
      <c r="E38" s="24"/>
      <c r="F38" s="24"/>
      <c r="G38" s="35">
        <v>58.829039999999999</v>
      </c>
      <c r="H38" s="35">
        <v>58.829039999999999</v>
      </c>
      <c r="U38" s="20"/>
      <c r="V38" s="33"/>
      <c r="W38" s="34"/>
    </row>
    <row r="39" spans="1:23" customFormat="1" ht="15" hidden="1" x14ac:dyDescent="0.25">
      <c r="A39" s="18" t="s">
        <v>38</v>
      </c>
      <c r="B39" s="21"/>
      <c r="C39" s="22" t="s">
        <v>39</v>
      </c>
      <c r="D39" s="24"/>
      <c r="E39" s="24"/>
      <c r="F39" s="24"/>
      <c r="G39" s="24"/>
      <c r="H39" s="24"/>
      <c r="U39" s="20"/>
      <c r="V39" s="33"/>
      <c r="W39" s="34"/>
    </row>
    <row r="40" spans="1:23" customFormat="1" ht="22.5" hidden="1" x14ac:dyDescent="0.25">
      <c r="A40" s="18"/>
      <c r="B40" s="21"/>
      <c r="C40" s="22"/>
      <c r="D40" s="24"/>
      <c r="E40" s="24"/>
      <c r="F40" s="24"/>
      <c r="G40" s="24" t="s">
        <v>40</v>
      </c>
      <c r="H40" s="24"/>
      <c r="U40" s="20"/>
      <c r="V40" s="33"/>
      <c r="W40" s="34"/>
    </row>
    <row r="41" spans="1:23" customFormat="1" ht="15" hidden="1" x14ac:dyDescent="0.25">
      <c r="A41" s="21"/>
      <c r="B41" s="21" t="s">
        <v>22</v>
      </c>
      <c r="C41" s="24" t="s">
        <v>27</v>
      </c>
      <c r="D41" s="26">
        <v>0.78325889999999998</v>
      </c>
      <c r="E41" s="26">
        <v>0.78325889999999998</v>
      </c>
      <c r="F41" s="26">
        <v>0.78325889999999998</v>
      </c>
      <c r="G41" s="26">
        <v>0.78325889999999998</v>
      </c>
      <c r="H41" s="24"/>
      <c r="U41" s="20"/>
      <c r="V41" s="33"/>
      <c r="W41" s="34"/>
    </row>
    <row r="42" spans="1:23" customFormat="1" ht="22.5" hidden="1" x14ac:dyDescent="0.25">
      <c r="A42" s="21"/>
      <c r="B42" s="21"/>
      <c r="C42" s="24" t="s">
        <v>28</v>
      </c>
      <c r="D42" s="24"/>
      <c r="E42" s="24"/>
      <c r="F42" s="24"/>
      <c r="G42" s="24"/>
      <c r="H42" s="24"/>
      <c r="U42" s="20"/>
      <c r="V42" s="33"/>
      <c r="W42" s="34"/>
    </row>
    <row r="43" spans="1:23" customFormat="1" ht="15" hidden="1" x14ac:dyDescent="0.25">
      <c r="A43" s="18" t="s">
        <v>41</v>
      </c>
      <c r="B43" s="21"/>
      <c r="C43" s="22" t="s">
        <v>42</v>
      </c>
      <c r="D43" s="24"/>
      <c r="E43" s="24"/>
      <c r="F43" s="24"/>
      <c r="G43" s="24"/>
      <c r="H43" s="24"/>
      <c r="U43" s="20"/>
      <c r="V43" s="33"/>
      <c r="W43" s="34"/>
    </row>
    <row r="44" spans="1:23" customFormat="1" ht="22.5" hidden="1" x14ac:dyDescent="0.25">
      <c r="A44" s="18"/>
      <c r="B44" s="21"/>
      <c r="C44" s="22"/>
      <c r="D44" s="24"/>
      <c r="E44" s="24"/>
      <c r="F44" s="24"/>
      <c r="G44" s="24" t="s">
        <v>43</v>
      </c>
      <c r="H44" s="24"/>
      <c r="U44" s="20"/>
      <c r="V44" s="33"/>
      <c r="W44" s="34"/>
    </row>
    <row r="45" spans="1:23" customFormat="1" ht="15" hidden="1" x14ac:dyDescent="0.25">
      <c r="A45" s="21"/>
      <c r="B45" s="21" t="s">
        <v>22</v>
      </c>
      <c r="C45" s="24" t="s">
        <v>27</v>
      </c>
      <c r="D45" s="26">
        <v>0.78325889999999998</v>
      </c>
      <c r="E45" s="26">
        <v>0.78325889999999998</v>
      </c>
      <c r="F45" s="26">
        <v>0.78325889999999998</v>
      </c>
      <c r="G45" s="26">
        <v>0.78325889999999998</v>
      </c>
      <c r="H45" s="24"/>
      <c r="U45" s="20"/>
      <c r="V45" s="33"/>
      <c r="W45" s="34"/>
    </row>
    <row r="46" spans="1:23" customFormat="1" ht="22.5" hidden="1" x14ac:dyDescent="0.25">
      <c r="A46" s="21"/>
      <c r="B46" s="21"/>
      <c r="C46" s="24" t="s">
        <v>28</v>
      </c>
      <c r="D46" s="24"/>
      <c r="E46" s="24"/>
      <c r="F46" s="24"/>
      <c r="G46" s="24"/>
      <c r="H46" s="24"/>
      <c r="U46" s="20"/>
      <c r="V46" s="33"/>
      <c r="W46" s="34"/>
    </row>
    <row r="47" spans="1:23" customFormat="1" ht="15" x14ac:dyDescent="0.25">
      <c r="A47" s="28"/>
      <c r="B47" s="161" t="s">
        <v>44</v>
      </c>
      <c r="C47" s="162"/>
      <c r="D47" s="30"/>
      <c r="E47" s="30"/>
      <c r="F47" s="32"/>
      <c r="G47" s="36">
        <v>58.829039999999999</v>
      </c>
      <c r="H47" s="36">
        <v>58.829039999999999</v>
      </c>
      <c r="U47" s="20"/>
      <c r="V47" s="33" t="s">
        <v>44</v>
      </c>
      <c r="W47" s="34"/>
    </row>
    <row r="48" spans="1:23" customFormat="1" ht="15" x14ac:dyDescent="0.25">
      <c r="A48" s="28"/>
      <c r="B48" s="163" t="s">
        <v>45</v>
      </c>
      <c r="C48" s="164"/>
      <c r="D48" s="29">
        <v>17090.7755</v>
      </c>
      <c r="E48" s="30"/>
      <c r="F48" s="31">
        <v>2827.0517300000001</v>
      </c>
      <c r="G48" s="36">
        <v>58.829039999999999</v>
      </c>
      <c r="H48" s="31">
        <v>19976.656269999999</v>
      </c>
      <c r="U48" s="20"/>
      <c r="V48" s="33"/>
      <c r="W48" s="34" t="s">
        <v>45</v>
      </c>
    </row>
    <row r="49" spans="1:23" customFormat="1" ht="48.75" x14ac:dyDescent="0.25">
      <c r="A49" s="165" t="s">
        <v>46</v>
      </c>
      <c r="B49" s="166"/>
      <c r="C49" s="166"/>
      <c r="D49" s="166"/>
      <c r="E49" s="166"/>
      <c r="F49" s="166"/>
      <c r="G49" s="166"/>
      <c r="H49" s="167"/>
      <c r="U49" s="20" t="s">
        <v>46</v>
      </c>
      <c r="V49" s="33"/>
      <c r="W49" s="34"/>
    </row>
    <row r="50" spans="1:23" customFormat="1" ht="15" x14ac:dyDescent="0.25">
      <c r="A50" s="18" t="s">
        <v>47</v>
      </c>
      <c r="B50" s="21"/>
      <c r="C50" s="22" t="s">
        <v>48</v>
      </c>
      <c r="D50" s="24"/>
      <c r="E50" s="24"/>
      <c r="F50" s="24"/>
      <c r="G50" s="35">
        <v>33.531689999999998</v>
      </c>
      <c r="H50" s="35">
        <v>33.531689999999998</v>
      </c>
      <c r="U50" s="20"/>
      <c r="V50" s="33"/>
      <c r="W50" s="34"/>
    </row>
    <row r="51" spans="1:23" customFormat="1" ht="33.75" hidden="1" x14ac:dyDescent="0.25">
      <c r="A51" s="18"/>
      <c r="B51" s="21"/>
      <c r="C51" s="22"/>
      <c r="D51" s="24"/>
      <c r="E51" s="24"/>
      <c r="F51" s="24"/>
      <c r="G51" s="24" t="s">
        <v>49</v>
      </c>
      <c r="H51" s="24"/>
      <c r="U51" s="20"/>
      <c r="V51" s="33"/>
      <c r="W51" s="34"/>
    </row>
    <row r="52" spans="1:23" customFormat="1" ht="15" hidden="1" x14ac:dyDescent="0.25">
      <c r="A52" s="21"/>
      <c r="B52" s="21" t="s">
        <v>22</v>
      </c>
      <c r="C52" s="24" t="s">
        <v>27</v>
      </c>
      <c r="D52" s="26">
        <v>0.78325889999999998</v>
      </c>
      <c r="E52" s="26">
        <v>0.78325889999999998</v>
      </c>
      <c r="F52" s="26">
        <v>0.78325889999999998</v>
      </c>
      <c r="G52" s="26">
        <v>0.78325889999999998</v>
      </c>
      <c r="H52" s="24"/>
      <c r="U52" s="20"/>
      <c r="V52" s="33"/>
      <c r="W52" s="34"/>
    </row>
    <row r="53" spans="1:23" customFormat="1" ht="22.5" x14ac:dyDescent="0.25">
      <c r="A53" s="21"/>
      <c r="B53" s="21"/>
      <c r="C53" s="24" t="s">
        <v>28</v>
      </c>
      <c r="D53" s="24"/>
      <c r="E53" s="24"/>
      <c r="F53" s="24"/>
      <c r="G53" s="37">
        <v>26.263999999999999</v>
      </c>
      <c r="H53" s="37">
        <v>26.263999999999999</v>
      </c>
      <c r="U53" s="20"/>
      <c r="V53" s="33"/>
      <c r="W53" s="34"/>
    </row>
    <row r="54" spans="1:23" customFormat="1" ht="113.25" x14ac:dyDescent="0.25">
      <c r="A54" s="28"/>
      <c r="B54" s="161" t="s">
        <v>50</v>
      </c>
      <c r="C54" s="162"/>
      <c r="D54" s="30"/>
      <c r="E54" s="30"/>
      <c r="F54" s="32"/>
      <c r="G54" s="38">
        <v>26.263999999999999</v>
      </c>
      <c r="H54" s="38">
        <v>26.263999999999999</v>
      </c>
      <c r="U54" s="20"/>
      <c r="V54" s="33" t="s">
        <v>50</v>
      </c>
      <c r="W54" s="34"/>
    </row>
    <row r="55" spans="1:23" customFormat="1" ht="15" x14ac:dyDescent="0.25">
      <c r="A55" s="28"/>
      <c r="B55" s="163" t="s">
        <v>51</v>
      </c>
      <c r="C55" s="164"/>
      <c r="D55" s="29">
        <v>17090.7755</v>
      </c>
      <c r="E55" s="30"/>
      <c r="F55" s="31">
        <v>2827.0517300000001</v>
      </c>
      <c r="G55" s="36">
        <v>85.093040000000002</v>
      </c>
      <c r="H55" s="31">
        <v>20002.920269999999</v>
      </c>
      <c r="U55" s="20"/>
      <c r="V55" s="33"/>
      <c r="W55" s="34" t="s">
        <v>51</v>
      </c>
    </row>
    <row r="56" spans="1:23" customFormat="1" ht="15" x14ac:dyDescent="0.25">
      <c r="A56" s="165" t="s">
        <v>52</v>
      </c>
      <c r="B56" s="166"/>
      <c r="C56" s="166"/>
      <c r="D56" s="166"/>
      <c r="E56" s="166"/>
      <c r="F56" s="166"/>
      <c r="G56" s="166"/>
      <c r="H56" s="167"/>
      <c r="U56" s="20" t="s">
        <v>52</v>
      </c>
      <c r="V56" s="33"/>
      <c r="W56" s="34"/>
    </row>
    <row r="57" spans="1:23" customFormat="1" ht="15" x14ac:dyDescent="0.25">
      <c r="A57" s="28"/>
      <c r="B57" s="163" t="s">
        <v>53</v>
      </c>
      <c r="C57" s="164"/>
      <c r="D57" s="29">
        <v>17090.7755</v>
      </c>
      <c r="E57" s="30"/>
      <c r="F57" s="31">
        <v>2827.0517300000001</v>
      </c>
      <c r="G57" s="36">
        <v>85.093040000000002</v>
      </c>
      <c r="H57" s="31">
        <v>20002.920269999999</v>
      </c>
      <c r="U57" s="20"/>
      <c r="V57" s="33"/>
      <c r="W57" s="34" t="s">
        <v>53</v>
      </c>
    </row>
    <row r="58" spans="1:23" customFormat="1" ht="15" x14ac:dyDescent="0.25">
      <c r="A58" s="165" t="s">
        <v>54</v>
      </c>
      <c r="B58" s="166"/>
      <c r="C58" s="166"/>
      <c r="D58" s="166"/>
      <c r="E58" s="166"/>
      <c r="F58" s="166"/>
      <c r="G58" s="166"/>
      <c r="H58" s="167"/>
      <c r="U58" s="20" t="s">
        <v>54</v>
      </c>
      <c r="V58" s="33"/>
      <c r="W58" s="34"/>
    </row>
    <row r="59" spans="1:23" customFormat="1" ht="15" x14ac:dyDescent="0.25">
      <c r="A59" s="18" t="s">
        <v>22</v>
      </c>
      <c r="B59" s="21" t="s">
        <v>55</v>
      </c>
      <c r="C59" s="22" t="s">
        <v>56</v>
      </c>
      <c r="D59" s="27">
        <v>3418.1550999999999</v>
      </c>
      <c r="E59" s="24"/>
      <c r="F59" s="35">
        <v>565.41034999999999</v>
      </c>
      <c r="G59" s="35">
        <v>17.018609999999999</v>
      </c>
      <c r="H59" s="23">
        <v>4000.5840600000001</v>
      </c>
      <c r="U59" s="20"/>
      <c r="V59" s="33"/>
      <c r="W59" s="34"/>
    </row>
    <row r="60" spans="1:23" customFormat="1" ht="15" x14ac:dyDescent="0.25">
      <c r="A60" s="18"/>
      <c r="B60" s="21"/>
      <c r="C60" s="22"/>
      <c r="D60" s="24" t="s">
        <v>57</v>
      </c>
      <c r="E60" s="24" t="s">
        <v>58</v>
      </c>
      <c r="F60" s="24" t="s">
        <v>59</v>
      </c>
      <c r="G60" s="24" t="s">
        <v>60</v>
      </c>
      <c r="H60" s="24"/>
      <c r="U60" s="20"/>
      <c r="V60" s="33"/>
      <c r="W60" s="34"/>
    </row>
    <row r="61" spans="1:23" customFormat="1" ht="15" x14ac:dyDescent="0.25">
      <c r="A61" s="28"/>
      <c r="B61" s="161" t="s">
        <v>61</v>
      </c>
      <c r="C61" s="162"/>
      <c r="D61" s="29">
        <v>3418.1550999999999</v>
      </c>
      <c r="E61" s="30"/>
      <c r="F61" s="36">
        <v>565.41034999999999</v>
      </c>
      <c r="G61" s="36">
        <v>17.018609999999999</v>
      </c>
      <c r="H61" s="31">
        <v>4000.5840600000001</v>
      </c>
      <c r="U61" s="20"/>
      <c r="V61" s="33" t="s">
        <v>61</v>
      </c>
      <c r="W61" s="34"/>
    </row>
    <row r="62" spans="1:23" customFormat="1" ht="15" x14ac:dyDescent="0.25">
      <c r="A62" s="28"/>
      <c r="B62" s="163" t="s">
        <v>62</v>
      </c>
      <c r="C62" s="164"/>
      <c r="D62" s="29">
        <v>20508.9306</v>
      </c>
      <c r="E62" s="30"/>
      <c r="F62" s="31">
        <v>3392.4620799999998</v>
      </c>
      <c r="G62" s="36">
        <v>102.11165</v>
      </c>
      <c r="H62" s="31">
        <v>24003.50433</v>
      </c>
      <c r="U62" s="20"/>
      <c r="V62" s="33"/>
      <c r="W62" s="34" t="s">
        <v>62</v>
      </c>
    </row>
    <row r="65" spans="3:3" customFormat="1" ht="15" x14ac:dyDescent="0.25">
      <c r="C65" s="39"/>
    </row>
  </sheetData>
  <mergeCells count="34">
    <mergeCell ref="C4:G4"/>
    <mergeCell ref="C5:G5"/>
    <mergeCell ref="C10:G10"/>
    <mergeCell ref="C11:G11"/>
    <mergeCell ref="B13:G13"/>
    <mergeCell ref="B15:G15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24:H24"/>
    <mergeCell ref="B29:C29"/>
    <mergeCell ref="A30:H30"/>
    <mergeCell ref="B31:C31"/>
    <mergeCell ref="A32:H32"/>
    <mergeCell ref="B33:C33"/>
    <mergeCell ref="A34:H34"/>
    <mergeCell ref="B47:C47"/>
    <mergeCell ref="B48:C48"/>
    <mergeCell ref="A49:H49"/>
    <mergeCell ref="B61:C61"/>
    <mergeCell ref="B62:C62"/>
    <mergeCell ref="B54:C54"/>
    <mergeCell ref="B55:C55"/>
    <mergeCell ref="A56:H56"/>
    <mergeCell ref="B57:C57"/>
    <mergeCell ref="A58:H58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68E7D-8E9A-40C8-A7D0-429518D85059}">
  <dimension ref="A1:C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41" bestFit="1" customWidth="1"/>
    <col min="2" max="2" width="36.7109375" style="41" bestFit="1" customWidth="1"/>
    <col min="3" max="3" width="76.7109375" style="41" customWidth="1"/>
    <col min="4" max="16384" width="8.85546875" style="41"/>
  </cols>
  <sheetData>
    <row r="1" spans="1:3" ht="15.75" x14ac:dyDescent="0.2">
      <c r="A1" s="40"/>
      <c r="B1" s="40"/>
      <c r="C1" s="40"/>
    </row>
    <row r="2" spans="1:3" ht="15" x14ac:dyDescent="0.2">
      <c r="A2" s="42"/>
      <c r="B2" s="42" t="s">
        <v>1</v>
      </c>
      <c r="C2" s="43" t="s">
        <v>64</v>
      </c>
    </row>
    <row r="3" spans="1:3" ht="15" x14ac:dyDescent="0.2">
      <c r="A3" s="44"/>
      <c r="B3" s="44"/>
      <c r="C3" s="44"/>
    </row>
    <row r="4" spans="1:3" ht="15" x14ac:dyDescent="0.2">
      <c r="A4" s="42"/>
      <c r="B4" s="42"/>
      <c r="C4" s="42"/>
    </row>
    <row r="5" spans="1:3" ht="15" x14ac:dyDescent="0.2">
      <c r="A5" s="42"/>
      <c r="B5" s="42"/>
      <c r="C5" s="42"/>
    </row>
    <row r="6" spans="1:3" ht="25.5" x14ac:dyDescent="0.2">
      <c r="A6" s="42"/>
      <c r="B6" s="45" t="s">
        <v>109</v>
      </c>
      <c r="C6" s="46">
        <f>C26</f>
        <v>27247.193884130218</v>
      </c>
    </row>
    <row r="7" spans="1:3" ht="15" x14ac:dyDescent="0.2">
      <c r="A7" s="42"/>
      <c r="B7" s="42"/>
      <c r="C7" s="42"/>
    </row>
    <row r="8" spans="1:3" ht="15" x14ac:dyDescent="0.2">
      <c r="A8" s="44"/>
      <c r="B8" s="44"/>
      <c r="C8" s="44"/>
    </row>
    <row r="9" spans="1:3" ht="15" x14ac:dyDescent="0.2">
      <c r="A9" s="42"/>
      <c r="B9" s="42"/>
      <c r="C9" s="42"/>
    </row>
    <row r="10" spans="1:3" ht="15" x14ac:dyDescent="0.2">
      <c r="A10" s="42"/>
      <c r="B10" s="47" t="s">
        <v>66</v>
      </c>
      <c r="C10" s="42"/>
    </row>
    <row r="11" spans="1:3" ht="15" x14ac:dyDescent="0.2">
      <c r="A11" s="42"/>
      <c r="B11" s="42"/>
      <c r="C11" s="42"/>
    </row>
    <row r="12" spans="1:3" ht="15.75" x14ac:dyDescent="0.2">
      <c r="A12" s="48"/>
      <c r="B12" s="128" t="s">
        <v>67</v>
      </c>
      <c r="C12" s="128"/>
    </row>
    <row r="13" spans="1:3" ht="15" x14ac:dyDescent="0.2">
      <c r="A13" s="42"/>
      <c r="B13" s="42"/>
      <c r="C13" s="42"/>
    </row>
    <row r="14" spans="1:3" ht="53.25" customHeight="1" x14ac:dyDescent="0.2">
      <c r="A14" s="42"/>
      <c r="B14" s="184" t="s">
        <v>10</v>
      </c>
      <c r="C14" s="184"/>
    </row>
    <row r="15" spans="1:3" ht="15" x14ac:dyDescent="0.2">
      <c r="A15" s="44"/>
      <c r="B15" s="129" t="s">
        <v>11</v>
      </c>
      <c r="C15" s="129"/>
    </row>
    <row r="16" spans="1:3" ht="15" x14ac:dyDescent="0.2">
      <c r="A16" s="42"/>
      <c r="B16" s="42"/>
      <c r="C16" s="42"/>
    </row>
    <row r="17" spans="1:3" ht="15" x14ac:dyDescent="0.2">
      <c r="A17" s="42"/>
      <c r="B17" s="42"/>
      <c r="C17" s="42"/>
    </row>
    <row r="18" spans="1:3" ht="28.5" x14ac:dyDescent="0.2">
      <c r="A18" s="49" t="s">
        <v>12</v>
      </c>
      <c r="B18" s="50" t="s">
        <v>68</v>
      </c>
      <c r="C18" s="51" t="s">
        <v>69</v>
      </c>
    </row>
    <row r="19" spans="1:3" x14ac:dyDescent="0.2">
      <c r="A19" s="49">
        <v>1</v>
      </c>
      <c r="B19" s="50">
        <v>2</v>
      </c>
      <c r="C19" s="52">
        <v>3</v>
      </c>
    </row>
    <row r="20" spans="1:3" x14ac:dyDescent="0.2">
      <c r="A20" s="53">
        <v>1</v>
      </c>
      <c r="B20" s="54" t="s">
        <v>70</v>
      </c>
      <c r="C20" s="55">
        <v>20002.920269999999</v>
      </c>
    </row>
    <row r="21" spans="1:3" x14ac:dyDescent="0.2">
      <c r="A21" s="53">
        <v>1.1000000000000001</v>
      </c>
      <c r="B21" s="54" t="s">
        <v>71</v>
      </c>
      <c r="C21" s="56">
        <v>17090.7755</v>
      </c>
    </row>
    <row r="22" spans="1:3" x14ac:dyDescent="0.2">
      <c r="A22" s="53">
        <v>1.2</v>
      </c>
      <c r="B22" s="54" t="s">
        <v>72</v>
      </c>
      <c r="C22" s="57">
        <v>2827.0517300000001</v>
      </c>
    </row>
    <row r="23" spans="1:3" x14ac:dyDescent="0.2">
      <c r="A23" s="53">
        <v>1.3</v>
      </c>
      <c r="B23" s="54" t="s">
        <v>73</v>
      </c>
      <c r="C23" s="57">
        <v>85.093040000000002</v>
      </c>
    </row>
    <row r="24" spans="1:3" x14ac:dyDescent="0.2">
      <c r="A24" s="53">
        <v>2</v>
      </c>
      <c r="B24" s="54" t="s">
        <v>74</v>
      </c>
      <c r="C24" s="57">
        <v>24003.50433</v>
      </c>
    </row>
    <row r="25" spans="1:3" x14ac:dyDescent="0.2">
      <c r="A25" s="53">
        <v>2.1</v>
      </c>
      <c r="B25" s="54" t="s">
        <v>75</v>
      </c>
      <c r="C25" s="57">
        <v>4000.5840600000001</v>
      </c>
    </row>
    <row r="26" spans="1:3" ht="24" x14ac:dyDescent="0.2">
      <c r="A26" s="53">
        <v>3</v>
      </c>
      <c r="B26" s="54" t="s">
        <v>76</v>
      </c>
      <c r="C26" s="58">
        <v>27247.193884130218</v>
      </c>
    </row>
    <row r="27" spans="1:3" ht="15" x14ac:dyDescent="0.2">
      <c r="A27" s="42"/>
      <c r="C27" s="42"/>
    </row>
    <row r="28" spans="1:3" ht="25.5" customHeight="1" x14ac:dyDescent="0.2">
      <c r="A28" s="130" t="s">
        <v>77</v>
      </c>
      <c r="B28" s="130"/>
      <c r="C28" s="130"/>
    </row>
    <row r="31" spans="1:3" ht="15" customHeight="1" x14ac:dyDescent="0.2"/>
    <row r="32" spans="1:3" x14ac:dyDescent="0.2">
      <c r="C32" s="59"/>
    </row>
    <row r="33" spans="3:3" x14ac:dyDescent="0.2">
      <c r="C33" s="59"/>
    </row>
    <row r="34" spans="3:3" x14ac:dyDescent="0.2">
      <c r="C34" s="59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Сводка затрат 2025-2026</vt:lpstr>
      <vt:lpstr>ССР 2025</vt:lpstr>
      <vt:lpstr>СЗ 2025</vt:lpstr>
      <vt:lpstr>ССР 2026</vt:lpstr>
      <vt:lpstr>СЗ 2026</vt:lpstr>
      <vt:lpstr>'ССР 2025'!Заголовки_для_печати</vt:lpstr>
      <vt:lpstr>'ССР 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2025-09-17T01:17:35Z</dcterms:modified>
</cp:coreProperties>
</file>